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eu Drive\Nicola\DF's Apoema\"/>
    </mc:Choice>
  </mc:AlternateContent>
  <xr:revisionPtr revIDLastSave="0" documentId="13_ncr:1_{F2B00525-5B9C-40FE-829E-E6384434ADF9}" xr6:coauthVersionLast="47" xr6:coauthVersionMax="47" xr10:uidLastSave="{00000000-0000-0000-0000-000000000000}"/>
  <bookViews>
    <workbookView xWindow="20370" yWindow="-120" windowWidth="24240" windowHeight="13140" tabRatio="800" firstSheet="1" activeTab="7" xr2:uid="{1F3ACCC6-1066-4585-A5D3-8F6E387328DF}"/>
  </bookViews>
  <sheets>
    <sheet name="Balanço" sheetId="1" state="hidden" r:id="rId1"/>
    <sheet name="Balanço " sheetId="13" r:id="rId2"/>
    <sheet name="Planilha8" sheetId="14" state="hidden" r:id="rId3"/>
    <sheet name="Planilha5" sheetId="12" state="hidden" r:id="rId4"/>
    <sheet name="Planilha1" sheetId="8" state="hidden" r:id="rId5"/>
    <sheet name="DRE" sheetId="2" r:id="rId6"/>
    <sheet name="Fluxo" sheetId="4" r:id="rId7"/>
    <sheet name="DMPL" sheetId="3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9" i="13" l="1"/>
  <c r="C39" i="13"/>
  <c r="I21" i="3"/>
  <c r="J48" i="14" l="1"/>
  <c r="J44" i="14" s="1"/>
  <c r="I48" i="14"/>
  <c r="I44" i="14" s="1"/>
  <c r="I51" i="14" s="1"/>
  <c r="F48" i="14"/>
  <c r="E48" i="14"/>
  <c r="E44" i="14" s="1"/>
  <c r="E51" i="14" s="1"/>
  <c r="J46" i="14"/>
  <c r="F46" i="14"/>
  <c r="F44" i="14"/>
  <c r="F37" i="14"/>
  <c r="F36" i="14" s="1"/>
  <c r="J36" i="14"/>
  <c r="I36" i="14"/>
  <c r="H36" i="14"/>
  <c r="E36" i="14"/>
  <c r="D36" i="14"/>
  <c r="J28" i="14"/>
  <c r="J51" i="14" s="1"/>
  <c r="I28" i="14"/>
  <c r="H28" i="14"/>
  <c r="F28" i="14"/>
  <c r="F51" i="14" s="1"/>
  <c r="J20" i="14"/>
  <c r="J18" i="14" s="1"/>
  <c r="I18" i="14"/>
  <c r="K18" i="14" s="1"/>
  <c r="H18" i="14"/>
  <c r="H13" i="14" s="1"/>
  <c r="H22" i="14" s="1"/>
  <c r="F15" i="14"/>
  <c r="F13" i="14" s="1"/>
  <c r="F22" i="14" s="1"/>
  <c r="E15" i="14"/>
  <c r="E13" i="14" s="1"/>
  <c r="E22" i="14" s="1"/>
  <c r="D13" i="14"/>
  <c r="D22" i="14" s="1"/>
  <c r="D53" i="14" s="1"/>
  <c r="J9" i="14"/>
  <c r="J6" i="14"/>
  <c r="J5" i="14" s="1"/>
  <c r="L5" i="14" s="1"/>
  <c r="I5" i="14"/>
  <c r="K5" i="14" s="1"/>
  <c r="H5" i="14"/>
  <c r="F5" i="14"/>
  <c r="E5" i="14"/>
  <c r="D5" i="14"/>
  <c r="I53" i="14" l="1"/>
  <c r="H51" i="14"/>
  <c r="H53" i="14" s="1"/>
  <c r="I13" i="14"/>
  <c r="I22" i="14" s="1"/>
  <c r="F23" i="14"/>
  <c r="F53" i="14"/>
  <c r="E23" i="14"/>
  <c r="K22" i="14"/>
  <c r="L18" i="14"/>
  <c r="J13" i="14"/>
  <c r="E53" i="14"/>
  <c r="K13" i="14"/>
  <c r="H43" i="13"/>
  <c r="K34" i="4"/>
  <c r="K33" i="4"/>
  <c r="K28" i="4"/>
  <c r="K27" i="4"/>
  <c r="K26" i="4"/>
  <c r="K25" i="4"/>
  <c r="K24" i="4"/>
  <c r="K23" i="4"/>
  <c r="K20" i="4"/>
  <c r="K19" i="4"/>
  <c r="K18" i="4"/>
  <c r="K17" i="4"/>
  <c r="K16" i="4"/>
  <c r="K9" i="4"/>
  <c r="K10" i="4"/>
  <c r="J25" i="2"/>
  <c r="J20" i="2"/>
  <c r="J18" i="2"/>
  <c r="J10" i="2"/>
  <c r="J49" i="13"/>
  <c r="J47" i="13"/>
  <c r="D15" i="13"/>
  <c r="C15" i="13"/>
  <c r="G15" i="13"/>
  <c r="F15" i="13"/>
  <c r="L13" i="14" l="1"/>
  <c r="J22" i="14"/>
  <c r="L22" i="14" l="1"/>
  <c r="J53" i="14"/>
  <c r="C19" i="3"/>
  <c r="I19" i="3" s="1"/>
  <c r="K8" i="13"/>
  <c r="J17" i="13"/>
  <c r="M17" i="13" l="1"/>
  <c r="M23" i="13"/>
  <c r="K37" i="4"/>
  <c r="H53" i="4"/>
  <c r="G53" i="4"/>
  <c r="E53" i="4"/>
  <c r="D53" i="4"/>
  <c r="L51" i="4"/>
  <c r="L53" i="4" s="1"/>
  <c r="L49" i="4"/>
  <c r="K51" i="4"/>
  <c r="K49" i="4"/>
  <c r="K53" i="4" s="1"/>
  <c r="K44" i="4"/>
  <c r="K42" i="4"/>
  <c r="K41" i="4"/>
  <c r="K40" i="4"/>
  <c r="L40" i="4"/>
  <c r="L44" i="4"/>
  <c r="L42" i="4"/>
  <c r="L43" i="4"/>
  <c r="L35" i="4"/>
  <c r="L37" i="4" s="1"/>
  <c r="L17" i="4"/>
  <c r="L18" i="4"/>
  <c r="L19" i="4"/>
  <c r="L20" i="4"/>
  <c r="L23" i="4"/>
  <c r="L24" i="4"/>
  <c r="L26" i="4"/>
  <c r="L27" i="4"/>
  <c r="L28" i="4"/>
  <c r="L16" i="4"/>
  <c r="G45" i="4"/>
  <c r="D37" i="4"/>
  <c r="E61" i="13"/>
  <c r="L5" i="4"/>
  <c r="K5" i="4"/>
  <c r="H5" i="4"/>
  <c r="G5" i="4"/>
  <c r="D5" i="4"/>
  <c r="K10" i="2"/>
  <c r="J17" i="2"/>
  <c r="K25" i="2"/>
  <c r="K12" i="2"/>
  <c r="K20" i="2"/>
  <c r="K19" i="2"/>
  <c r="K18" i="2"/>
  <c r="K17" i="2"/>
  <c r="J12" i="2"/>
  <c r="J8" i="2"/>
  <c r="G16" i="2"/>
  <c r="F16" i="2"/>
  <c r="D16" i="2"/>
  <c r="G9" i="2"/>
  <c r="G11" i="2" s="1"/>
  <c r="G13" i="2" s="1"/>
  <c r="D9" i="2"/>
  <c r="D11" i="2" s="1"/>
  <c r="D13" i="2" s="1"/>
  <c r="K41" i="13"/>
  <c r="K42" i="13"/>
  <c r="K44" i="13"/>
  <c r="K45" i="13"/>
  <c r="J42" i="13"/>
  <c r="J44" i="13"/>
  <c r="J45" i="13"/>
  <c r="K49" i="13"/>
  <c r="K47" i="13"/>
  <c r="K10" i="13"/>
  <c r="M10" i="13" s="1"/>
  <c r="K11" i="13"/>
  <c r="M11" i="13" s="1"/>
  <c r="C47" i="13"/>
  <c r="C38" i="13" s="1"/>
  <c r="G9" i="13"/>
  <c r="G47" i="13"/>
  <c r="G39" i="13"/>
  <c r="G30" i="13"/>
  <c r="D49" i="13"/>
  <c r="D47" i="13"/>
  <c r="D30" i="13"/>
  <c r="G20" i="13"/>
  <c r="D20" i="13"/>
  <c r="D7" i="13"/>
  <c r="C49" i="13"/>
  <c r="N47" i="13"/>
  <c r="F47" i="13"/>
  <c r="K40" i="13"/>
  <c r="J40" i="13"/>
  <c r="F39" i="13"/>
  <c r="N38" i="13"/>
  <c r="K36" i="13"/>
  <c r="J36" i="13"/>
  <c r="K35" i="13"/>
  <c r="J35" i="13"/>
  <c r="K34" i="13"/>
  <c r="J34" i="13"/>
  <c r="K33" i="13"/>
  <c r="J33" i="13"/>
  <c r="K32" i="13"/>
  <c r="J32" i="13"/>
  <c r="K31" i="13"/>
  <c r="J31" i="13"/>
  <c r="F30" i="13"/>
  <c r="C30" i="13"/>
  <c r="K22" i="13"/>
  <c r="J22" i="13"/>
  <c r="K21" i="13"/>
  <c r="J21" i="13"/>
  <c r="F20" i="13"/>
  <c r="C20" i="13"/>
  <c r="K18" i="13"/>
  <c r="M18" i="13" s="1"/>
  <c r="J18" i="13"/>
  <c r="K16" i="13"/>
  <c r="J16" i="13"/>
  <c r="K13" i="13"/>
  <c r="M13" i="13" s="1"/>
  <c r="J13" i="13"/>
  <c r="K12" i="13"/>
  <c r="J12" i="13"/>
  <c r="J11" i="13"/>
  <c r="J9" i="13"/>
  <c r="J8" i="13"/>
  <c r="M8" i="13" s="1"/>
  <c r="F7" i="13"/>
  <c r="F24" i="13" s="1"/>
  <c r="C7" i="13"/>
  <c r="C13" i="1"/>
  <c r="M12" i="13" l="1"/>
  <c r="M22" i="13"/>
  <c r="M16" i="13"/>
  <c r="L45" i="4"/>
  <c r="D23" i="2"/>
  <c r="D32" i="2" s="1"/>
  <c r="D35" i="2" s="1"/>
  <c r="J39" i="13"/>
  <c r="M21" i="13"/>
  <c r="D24" i="13"/>
  <c r="C24" i="13"/>
  <c r="D38" i="13"/>
  <c r="D55" i="13" s="1"/>
  <c r="K45" i="4"/>
  <c r="H20" i="13"/>
  <c r="G7" i="13"/>
  <c r="G24" i="13" s="1"/>
  <c r="H9" i="13"/>
  <c r="C55" i="13"/>
  <c r="G23" i="2"/>
  <c r="G38" i="13"/>
  <c r="G55" i="13" s="1"/>
  <c r="F38" i="13"/>
  <c r="F55" i="13" s="1"/>
  <c r="J30" i="13"/>
  <c r="K9" i="13"/>
  <c r="K7" i="13" s="1"/>
  <c r="J20" i="13"/>
  <c r="J7" i="13"/>
  <c r="K39" i="13"/>
  <c r="K38" i="13" s="1"/>
  <c r="K30" i="13"/>
  <c r="K20" i="13"/>
  <c r="K15" i="13" s="1"/>
  <c r="D5" i="12"/>
  <c r="D7" i="12"/>
  <c r="D57" i="13" l="1"/>
  <c r="M9" i="13"/>
  <c r="G32" i="2"/>
  <c r="G35" i="2" s="1"/>
  <c r="D37" i="2"/>
  <c r="D38" i="2" s="1"/>
  <c r="J38" i="13"/>
  <c r="J55" i="13" s="1"/>
  <c r="C57" i="13"/>
  <c r="F57" i="13"/>
  <c r="K55" i="13"/>
  <c r="K57" i="13" s="1"/>
  <c r="G57" i="13"/>
  <c r="J15" i="13"/>
  <c r="J24" i="13" s="1"/>
  <c r="K24" i="13"/>
  <c r="N40" i="1"/>
  <c r="N34" i="1"/>
  <c r="J57" i="13" l="1"/>
  <c r="K16" i="2"/>
  <c r="C16" i="2"/>
  <c r="H17" i="3"/>
  <c r="H23" i="3" s="1"/>
  <c r="G17" i="3"/>
  <c r="G23" i="3" s="1"/>
  <c r="E17" i="3"/>
  <c r="E23" i="3" s="1"/>
  <c r="I11" i="3"/>
  <c r="I9" i="3"/>
  <c r="D13" i="3"/>
  <c r="D17" i="3" s="1"/>
  <c r="D23" i="3" s="1"/>
  <c r="I7" i="3"/>
  <c r="K9" i="2"/>
  <c r="K11" i="2" s="1"/>
  <c r="K13" i="2" s="1"/>
  <c r="K29" i="2"/>
  <c r="D45" i="4"/>
  <c r="H45" i="4"/>
  <c r="H37" i="4"/>
  <c r="G37" i="4"/>
  <c r="J7" i="2"/>
  <c r="J9" i="2" s="1"/>
  <c r="J11" i="2" s="1"/>
  <c r="J13" i="2" s="1"/>
  <c r="F9" i="2"/>
  <c r="F11" i="2" s="1"/>
  <c r="F13" i="2" s="1"/>
  <c r="J40" i="1"/>
  <c r="K42" i="1"/>
  <c r="J42" i="1"/>
  <c r="K40" i="1"/>
  <c r="J16" i="2" l="1"/>
  <c r="J23" i="2" s="1"/>
  <c r="K23" i="2"/>
  <c r="K32" i="2" s="1"/>
  <c r="K35" i="2" s="1"/>
  <c r="L8" i="4" s="1"/>
  <c r="L13" i="4" s="1"/>
  <c r="F23" i="2"/>
  <c r="F32" i="2" s="1"/>
  <c r="L30" i="4" l="1"/>
  <c r="L47" i="4" s="1"/>
  <c r="L55" i="4" s="1"/>
  <c r="J32" i="2"/>
  <c r="J35" i="2" s="1"/>
  <c r="J37" i="2" s="1"/>
  <c r="K8" i="4" s="1"/>
  <c r="K13" i="4" s="1"/>
  <c r="H8" i="4"/>
  <c r="H13" i="4" s="1"/>
  <c r="H30" i="4" s="1"/>
  <c r="H47" i="4" s="1"/>
  <c r="H55" i="4" s="1"/>
  <c r="F35" i="2"/>
  <c r="F37" i="2" s="1"/>
  <c r="G8" i="4"/>
  <c r="G13" i="4" s="1"/>
  <c r="G30" i="4" s="1"/>
  <c r="G47" i="4" s="1"/>
  <c r="G55" i="4" s="1"/>
  <c r="K38" i="1"/>
  <c r="K37" i="1"/>
  <c r="K13" i="1"/>
  <c r="J37" i="1"/>
  <c r="J38" i="1"/>
  <c r="J13" i="1"/>
  <c r="K36" i="1"/>
  <c r="K32" i="1"/>
  <c r="K31" i="1"/>
  <c r="K30" i="1"/>
  <c r="K29" i="1"/>
  <c r="K28" i="1"/>
  <c r="K27" i="1"/>
  <c r="J36" i="1"/>
  <c r="J28" i="1"/>
  <c r="J29" i="1"/>
  <c r="J30" i="1"/>
  <c r="J31" i="1"/>
  <c r="J32" i="1"/>
  <c r="J27" i="1"/>
  <c r="K18" i="1"/>
  <c r="K16" i="1" s="1"/>
  <c r="K17" i="1"/>
  <c r="K14" i="1"/>
  <c r="K12" i="1"/>
  <c r="K6" i="1"/>
  <c r="K7" i="1"/>
  <c r="K8" i="1"/>
  <c r="K9" i="1"/>
  <c r="K5" i="1"/>
  <c r="J18" i="1"/>
  <c r="J17" i="1"/>
  <c r="J14" i="1"/>
  <c r="J12" i="1"/>
  <c r="J6" i="1"/>
  <c r="J7" i="1"/>
  <c r="J8" i="1"/>
  <c r="J9" i="1"/>
  <c r="J5" i="1"/>
  <c r="J16" i="1"/>
  <c r="D42" i="1"/>
  <c r="C42" i="1"/>
  <c r="D40" i="1"/>
  <c r="C40" i="1"/>
  <c r="D35" i="1"/>
  <c r="C35" i="1"/>
  <c r="D26" i="1"/>
  <c r="C26" i="1"/>
  <c r="D16" i="1"/>
  <c r="D11" i="1" s="1"/>
  <c r="C16" i="1"/>
  <c r="C11" i="1" s="1"/>
  <c r="D4" i="1"/>
  <c r="C4" i="1"/>
  <c r="J38" i="2" l="1"/>
  <c r="K30" i="4"/>
  <c r="K47" i="4" s="1"/>
  <c r="K55" i="4" s="1"/>
  <c r="J35" i="1"/>
  <c r="J34" i="1" s="1"/>
  <c r="K4" i="1"/>
  <c r="J26" i="1"/>
  <c r="J48" i="1" s="1"/>
  <c r="K26" i="1"/>
  <c r="J11" i="1"/>
  <c r="K11" i="1"/>
  <c r="K20" i="1" s="1"/>
  <c r="K35" i="1"/>
  <c r="K34" i="1" s="1"/>
  <c r="J4" i="1"/>
  <c r="C20" i="1"/>
  <c r="D34" i="1"/>
  <c r="D48" i="1" s="1"/>
  <c r="D20" i="1"/>
  <c r="C34" i="1"/>
  <c r="C48" i="1" s="1"/>
  <c r="E45" i="4"/>
  <c r="E37" i="4"/>
  <c r="I15" i="3"/>
  <c r="F13" i="3"/>
  <c r="F17" i="3" s="1"/>
  <c r="F23" i="3" s="1"/>
  <c r="I23" i="3" s="1"/>
  <c r="C13" i="3"/>
  <c r="C17" i="3" s="1"/>
  <c r="C23" i="3" s="1"/>
  <c r="I13" i="3"/>
  <c r="C9" i="2"/>
  <c r="C11" i="2" s="1"/>
  <c r="C13" i="2" s="1"/>
  <c r="C23" i="2" s="1"/>
  <c r="F44" i="1"/>
  <c r="F40" i="1" s="1"/>
  <c r="G40" i="1"/>
  <c r="F35" i="1"/>
  <c r="G35" i="1"/>
  <c r="F26" i="1"/>
  <c r="G26" i="1"/>
  <c r="E5" i="4"/>
  <c r="F16" i="1"/>
  <c r="F11" i="1" s="1"/>
  <c r="G16" i="1"/>
  <c r="G11" i="1" s="1"/>
  <c r="F4" i="1"/>
  <c r="G4" i="1"/>
  <c r="K48" i="1" l="1"/>
  <c r="J20" i="1"/>
  <c r="J50" i="1" s="1"/>
  <c r="I17" i="3"/>
  <c r="D50" i="1"/>
  <c r="K50" i="1"/>
  <c r="C50" i="1"/>
  <c r="G34" i="1"/>
  <c r="G48" i="1" s="1"/>
  <c r="F34" i="1"/>
  <c r="F48" i="1" s="1"/>
  <c r="F20" i="1"/>
  <c r="G20" i="1"/>
  <c r="C32" i="2"/>
  <c r="E8" i="4"/>
  <c r="F50" i="1" l="1"/>
  <c r="E13" i="4"/>
  <c r="E30" i="4" s="1"/>
  <c r="E47" i="4" s="1"/>
  <c r="E55" i="4" s="1"/>
  <c r="C35" i="2"/>
  <c r="G50" i="1"/>
  <c r="C37" i="2" l="1"/>
  <c r="C38" i="2" l="1"/>
  <c r="D8" i="4"/>
  <c r="D13" i="4" s="1"/>
  <c r="D30" i="4" s="1"/>
  <c r="D47" i="4" s="1"/>
  <c r="D55" i="4" s="1"/>
</calcChain>
</file>

<file path=xl/sharedStrings.xml><?xml version="1.0" encoding="utf-8"?>
<sst xmlns="http://schemas.openxmlformats.org/spreadsheetml/2006/main" count="394" uniqueCount="139">
  <si>
    <t>ATIVO</t>
  </si>
  <si>
    <t>Circulante</t>
  </si>
  <si>
    <t>Caixa e equivalentes de caixa</t>
  </si>
  <si>
    <t>Contas a receber de clientes</t>
  </si>
  <si>
    <t>Impostos e contribuições a compensar</t>
  </si>
  <si>
    <t>Adiantamentos concedidos</t>
  </si>
  <si>
    <t xml:space="preserve">Despesas antecipadas </t>
  </si>
  <si>
    <t>-</t>
  </si>
  <si>
    <t>Não circulante</t>
  </si>
  <si>
    <t>Permanente</t>
  </si>
  <si>
    <t>Imobilizado</t>
  </si>
  <si>
    <t>Intangível</t>
  </si>
  <si>
    <t>TOTAL DO ATIVO</t>
  </si>
  <si>
    <t>Outros Valores a Receber</t>
  </si>
  <si>
    <t>PASSIVO</t>
  </si>
  <si>
    <t>Fornecedores</t>
  </si>
  <si>
    <t>Empréstimos e financiamentos</t>
  </si>
  <si>
    <t>Obrigações trabalhistas e sociais</t>
  </si>
  <si>
    <t>Obrigações tributárias</t>
  </si>
  <si>
    <t>Adiantamento de clientes</t>
  </si>
  <si>
    <t>Outras contas e despesas a pagar</t>
  </si>
  <si>
    <t>Exigível a longo prazo</t>
  </si>
  <si>
    <t>AFAC- Adiantamento p/ futuro aumento de capital</t>
  </si>
  <si>
    <t>Patrimônio Líquido</t>
  </si>
  <si>
    <t>Capital social</t>
  </si>
  <si>
    <t>Controladores</t>
  </si>
  <si>
    <t>Não controladores</t>
  </si>
  <si>
    <t>Prejuízos acumulados</t>
  </si>
  <si>
    <t>Acervo líquido avaliado</t>
  </si>
  <si>
    <t>TOTAL DO PASSIVO</t>
  </si>
  <si>
    <t>Empréstimos</t>
  </si>
  <si>
    <t>Receita de Exportação de Serviços</t>
  </si>
  <si>
    <t>Receita de Prestação de Serviços</t>
  </si>
  <si>
    <t xml:space="preserve">Receita Bruta </t>
  </si>
  <si>
    <t>(-) Impostos incidentes sobre serviços prestados</t>
  </si>
  <si>
    <t xml:space="preserve">Receita Líquida de vendas </t>
  </si>
  <si>
    <t xml:space="preserve">Lucro Bruto </t>
  </si>
  <si>
    <t>Despesas com Pessoal</t>
  </si>
  <si>
    <t>Despesas Gerais e Administrativas</t>
  </si>
  <si>
    <t>Receitas/Despesas operacionais líquidas</t>
  </si>
  <si>
    <t>(-) Despesas operacionais</t>
  </si>
  <si>
    <t>Lucro Operacional</t>
  </si>
  <si>
    <t>Resultado Financeiro</t>
  </si>
  <si>
    <t>Resultado antes IRPJ e CSLL</t>
  </si>
  <si>
    <t>IRPJ e CSLL</t>
  </si>
  <si>
    <t>Prejuízo do exercício</t>
  </si>
  <si>
    <t>Acionistas controladores</t>
  </si>
  <si>
    <t>Acionistas não controladores</t>
  </si>
  <si>
    <t>(-) Custo dos Serviços Prestados</t>
  </si>
  <si>
    <t>Descrição</t>
  </si>
  <si>
    <t>Capital Social</t>
  </si>
  <si>
    <t>Lucros/Prejuízos Acumulados</t>
  </si>
  <si>
    <t>Controlador</t>
  </si>
  <si>
    <t>Não controlador</t>
  </si>
  <si>
    <t>Totais</t>
  </si>
  <si>
    <t>Resultado Líquido do Exercício</t>
  </si>
  <si>
    <t>Saldo em 31/12/2017</t>
  </si>
  <si>
    <t>Atividades Operacionais</t>
  </si>
  <si>
    <t>Depreciação e amortização</t>
  </si>
  <si>
    <t>Prejuízo líquido ajustado</t>
  </si>
  <si>
    <t>(Aumento) redução no ativo circulante e não circulante</t>
  </si>
  <si>
    <t>Aumento (redução) no passivo circulante e não circulante</t>
  </si>
  <si>
    <t>Outras obrigações a longo prazo</t>
  </si>
  <si>
    <t>Caixa líquido gerado (consumido) nas atividades operacionais</t>
  </si>
  <si>
    <t>Atividades de investimento</t>
  </si>
  <si>
    <t>Aquisição de bens do ativo imobilizado</t>
  </si>
  <si>
    <t>Aquisição de intangíveis</t>
  </si>
  <si>
    <t>Caixa líquido consumido nas atividades investimento</t>
  </si>
  <si>
    <t>Atividades de financiamento</t>
  </si>
  <si>
    <t>Acervo patrimonial incorporado</t>
  </si>
  <si>
    <t>Integralização de Capital</t>
  </si>
  <si>
    <t>Pagamento de empréstimos e financiamentos</t>
  </si>
  <si>
    <t>Caixa líquido consumido nas atividades financiamento</t>
  </si>
  <si>
    <t>Aumento (redução) líquido de caixa e equivalente de caixa</t>
  </si>
  <si>
    <t>Caixa e equivalentes de caixa no início do exercício</t>
  </si>
  <si>
    <t>Caixa e equivalentes de caixa no final do exercício</t>
  </si>
  <si>
    <t>Saldo em 31/12/2019</t>
  </si>
  <si>
    <t>Saldo em 31/12/2018</t>
  </si>
  <si>
    <t>AFAC</t>
  </si>
  <si>
    <t>Outros valores a receber</t>
  </si>
  <si>
    <t>CONTROLADORA</t>
  </si>
  <si>
    <t>CONSOLIDADO</t>
  </si>
  <si>
    <t>AFAC - Adiantamento p/ futuro aumento de capital</t>
  </si>
  <si>
    <t>Provisão para perda de Investimento</t>
  </si>
  <si>
    <t>SERVICING</t>
  </si>
  <si>
    <t>Participação de não controladores</t>
  </si>
  <si>
    <t>Equivalência Patrimonial</t>
  </si>
  <si>
    <t>Despesas Tributárias</t>
  </si>
  <si>
    <t>Resultado Venda Imobilizado</t>
  </si>
  <si>
    <t>Ganho de Capital</t>
  </si>
  <si>
    <t>Caixa e bancos</t>
  </si>
  <si>
    <t>Aplicações financeiras</t>
  </si>
  <si>
    <t> Total caixa e equivalentes</t>
  </si>
  <si>
    <r>
      <t>31/12/201</t>
    </r>
    <r>
      <rPr>
        <b/>
        <u/>
        <sz val="8"/>
        <color rgb="FF008080"/>
        <rFont val="Arial"/>
        <family val="2"/>
      </rPr>
      <t>8</t>
    </r>
    <r>
      <rPr>
        <sz val="8"/>
        <color theme="1"/>
        <rFont val="Times New Roman"/>
        <family val="1"/>
      </rPr>
      <t> </t>
    </r>
  </si>
  <si>
    <t>Ágio na subscrição</t>
  </si>
  <si>
    <t>Aumento de Capital</t>
  </si>
  <si>
    <t>A integralizar</t>
  </si>
  <si>
    <t>Integralizado</t>
  </si>
  <si>
    <t>Clientes</t>
  </si>
  <si>
    <t>(-) Provisão para perda estimada com créditos de liquidação duvidosa</t>
  </si>
  <si>
    <t>Total de faturas emitidas</t>
  </si>
  <si>
    <t>Total do contas a receber a faturar</t>
  </si>
  <si>
    <t>Total contas a receber</t>
  </si>
  <si>
    <t xml:space="preserve">Contas a receber a faturar </t>
  </si>
  <si>
    <t>(8)</t>
  </si>
  <si>
    <t>A vencer</t>
  </si>
  <si>
    <t>Títulos vencidos</t>
  </si>
  <si>
    <t xml:space="preserve">  Até 30 dias </t>
  </si>
  <si>
    <t xml:space="preserve">  De 31 a 60 dias</t>
  </si>
  <si>
    <t xml:space="preserve">  De 61 a 180 dias</t>
  </si>
  <si>
    <t xml:space="preserve">  De 181 a 360 dias </t>
  </si>
  <si>
    <t xml:space="preserve">  Acima de 361 dias</t>
  </si>
  <si>
    <t>Provisão para perda estimada com créditos de liquidação duvidosa</t>
  </si>
  <si>
    <t>Total contas a receber – faturas emitidas</t>
  </si>
  <si>
    <t>Saldo no início do ano</t>
  </si>
  <si>
    <t xml:space="preserve">Complemento de provisão no exercício </t>
  </si>
  <si>
    <t>Valores baixados da provisão</t>
  </si>
  <si>
    <t>Saldo em 31 de dezembro</t>
  </si>
  <si>
    <t>Investimento</t>
  </si>
  <si>
    <t xml:space="preserve">Outras Obrigações </t>
  </si>
  <si>
    <t>Outros Créditos</t>
  </si>
  <si>
    <t>(-)PCLD</t>
  </si>
  <si>
    <t>Parcelamentos</t>
  </si>
  <si>
    <t>Outras Receitas/Despesas</t>
  </si>
  <si>
    <t>Saldo em 31/12/2020</t>
  </si>
  <si>
    <t>Ágio Incorporação</t>
  </si>
  <si>
    <t>Provisão p/ PCLD</t>
  </si>
  <si>
    <t>Ajuste de Exercícios Anteriores</t>
  </si>
  <si>
    <t>Notas</t>
  </si>
  <si>
    <t>31/12/202020</t>
  </si>
  <si>
    <t>(reapresentado)</t>
  </si>
  <si>
    <t>(-) PCLD</t>
  </si>
  <si>
    <t>Investimentos</t>
  </si>
  <si>
    <t>- </t>
  </si>
  <si>
    <t>Provisão para Perda de Investimento</t>
  </si>
  <si>
    <t>Outras Obrigações</t>
  </si>
  <si>
    <t>APOEMA PARTICIPAÇÕES S.A.</t>
  </si>
  <si>
    <t>CNPJ: 24.082.236/0001-82</t>
  </si>
  <si>
    <t>BALANÇO PATRIMONIAL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</si>
</sst>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u/>
      <sz val="8"/>
      <color rgb="FF008080"/>
      <name val="Arial"/>
      <family val="2"/>
    </font>
    <font>
      <sz val="8"/>
      <color theme="1"/>
      <name val="Times New Roman"/>
      <family val="1"/>
    </font>
    <font>
      <u/>
      <sz val="8"/>
      <color rgb="FF008080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Dashed">
        <color rgb="FF7F7F7F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5" fillId="0" borderId="0"/>
  </cellStyleXfs>
  <cellXfs count="136">
    <xf numFmtId="0" fontId="0" fillId="0" borderId="0" xfId="0"/>
    <xf numFmtId="0" fontId="2" fillId="0" borderId="0" xfId="0" applyFont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3" fontId="0" fillId="0" borderId="0" xfId="0" applyNumberFormat="1"/>
    <xf numFmtId="3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2" xfId="0" applyBorder="1"/>
    <xf numFmtId="3" fontId="2" fillId="0" borderId="0" xfId="0" applyNumberFormat="1" applyFont="1" applyAlignment="1">
      <alignment vertical="center"/>
    </xf>
    <xf numFmtId="3" fontId="2" fillId="0" borderId="2" xfId="0" applyNumberFormat="1" applyFont="1" applyBorder="1" applyAlignment="1">
      <alignment vertical="center"/>
    </xf>
    <xf numFmtId="14" fontId="2" fillId="0" borderId="1" xfId="0" applyNumberFormat="1" applyFont="1" applyBorder="1" applyAlignment="1">
      <alignment vertical="center"/>
    </xf>
    <xf numFmtId="14" fontId="2" fillId="2" borderId="1" xfId="0" applyNumberFormat="1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0" fillId="0" borderId="0" xfId="0" applyAlignment="1"/>
    <xf numFmtId="0" fontId="0" fillId="0" borderId="3" xfId="0" applyBorder="1" applyAlignment="1"/>
    <xf numFmtId="0" fontId="2" fillId="2" borderId="0" xfId="0" applyFont="1" applyFill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2" fillId="2" borderId="3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3" fontId="4" fillId="0" borderId="4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3" fontId="5" fillId="0" borderId="5" xfId="0" applyNumberFormat="1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4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3" fontId="5" fillId="0" borderId="0" xfId="0" applyNumberFormat="1" applyFont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/>
    </xf>
    <xf numFmtId="0" fontId="5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vertical="center" wrapText="1"/>
    </xf>
    <xf numFmtId="3" fontId="4" fillId="0" borderId="5" xfId="0" applyNumberFormat="1" applyFont="1" applyBorder="1" applyAlignment="1">
      <alignment vertical="center"/>
    </xf>
    <xf numFmtId="43" fontId="0" fillId="0" borderId="0" xfId="1" applyFont="1"/>
    <xf numFmtId="14" fontId="2" fillId="0" borderId="0" xfId="0" applyNumberFormat="1" applyFont="1" applyAlignment="1">
      <alignment horizontal="right" vertical="center"/>
    </xf>
    <xf numFmtId="0" fontId="3" fillId="0" borderId="6" xfId="0" applyFont="1" applyBorder="1" applyAlignment="1">
      <alignment horizontal="justify" vertical="center"/>
    </xf>
    <xf numFmtId="0" fontId="3" fillId="0" borderId="1" xfId="0" applyFont="1" applyBorder="1" applyAlignment="1">
      <alignment horizontal="justify" vertical="center"/>
    </xf>
    <xf numFmtId="0" fontId="0" fillId="0" borderId="0" xfId="0" applyBorder="1" applyAlignment="1">
      <alignment horizontal="center"/>
    </xf>
    <xf numFmtId="14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3" fontId="4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" fontId="0" fillId="0" borderId="0" xfId="0" applyNumberFormat="1" applyBorder="1"/>
    <xf numFmtId="0" fontId="6" fillId="0" borderId="0" xfId="0" applyFont="1" applyBorder="1" applyAlignment="1">
      <alignment horizontal="center"/>
    </xf>
    <xf numFmtId="0" fontId="4" fillId="0" borderId="5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Font="1" applyBorder="1"/>
    <xf numFmtId="0" fontId="5" fillId="0" borderId="0" xfId="0" applyFont="1" applyAlignment="1">
      <alignment vertical="center" wrapText="1"/>
    </xf>
    <xf numFmtId="0" fontId="2" fillId="2" borderId="0" xfId="0" applyFont="1" applyFill="1" applyAlignment="1">
      <alignment horizontal="right" vertical="center"/>
    </xf>
    <xf numFmtId="0" fontId="0" fillId="0" borderId="7" xfId="0" applyBorder="1"/>
    <xf numFmtId="3" fontId="9" fillId="2" borderId="6" xfId="0" applyNumberFormat="1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right" vertical="center"/>
    </xf>
    <xf numFmtId="0" fontId="3" fillId="0" borderId="7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3" fontId="7" fillId="2" borderId="7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43" fontId="10" fillId="0" borderId="0" xfId="1" applyFont="1"/>
    <xf numFmtId="4" fontId="0" fillId="0" borderId="0" xfId="0" applyNumberFormat="1"/>
    <xf numFmtId="0" fontId="11" fillId="2" borderId="0" xfId="0" applyFont="1" applyFill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3" fontId="2" fillId="0" borderId="8" xfId="0" applyNumberFormat="1" applyFont="1" applyBorder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0" fillId="2" borderId="0" xfId="0" applyFill="1"/>
    <xf numFmtId="0" fontId="12" fillId="0" borderId="9" xfId="0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right" vertical="center"/>
    </xf>
    <xf numFmtId="49" fontId="2" fillId="0" borderId="9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4" fontId="2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3" fontId="2" fillId="0" borderId="0" xfId="0" applyNumberFormat="1" applyFont="1" applyFill="1" applyAlignment="1">
      <alignment vertical="center"/>
    </xf>
    <xf numFmtId="3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/>
    <xf numFmtId="3" fontId="4" fillId="0" borderId="0" xfId="0" applyNumberFormat="1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3" fontId="0" fillId="0" borderId="0" xfId="0" applyNumberFormat="1" applyFill="1"/>
    <xf numFmtId="3" fontId="14" fillId="0" borderId="0" xfId="0" applyNumberFormat="1" applyFont="1"/>
    <xf numFmtId="0" fontId="14" fillId="0" borderId="0" xfId="0" applyFont="1"/>
    <xf numFmtId="3" fontId="4" fillId="0" borderId="5" xfId="0" applyNumberFormat="1" applyFont="1" applyBorder="1" applyAlignment="1">
      <alignment horizontal="right" vertical="center"/>
    </xf>
    <xf numFmtId="0" fontId="3" fillId="0" borderId="0" xfId="0" applyFont="1"/>
    <xf numFmtId="0" fontId="4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/>
    <xf numFmtId="3" fontId="4" fillId="0" borderId="0" xfId="0" applyNumberFormat="1" applyFont="1" applyBorder="1" applyAlignment="1">
      <alignment horizontal="right" vertical="center"/>
    </xf>
    <xf numFmtId="14" fontId="4" fillId="0" borderId="0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6" fillId="3" borderId="0" xfId="2" applyFont="1" applyFill="1" applyAlignment="1">
      <alignment vertical="center"/>
    </xf>
    <xf numFmtId="0" fontId="17" fillId="3" borderId="0" xfId="2" applyFont="1" applyFill="1" applyAlignment="1">
      <alignment vertical="center"/>
    </xf>
    <xf numFmtId="0" fontId="17" fillId="0" borderId="0" xfId="2" applyFont="1"/>
  </cellXfs>
  <cellStyles count="3">
    <cellStyle name="Normal" xfId="0" builtinId="0"/>
    <cellStyle name="Normal 2 2 2" xfId="2" xr:uid="{662DB9F1-6A10-4D6A-AEEF-A982D4F1AED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4AA11-1FE0-429C-AD64-12B41DA3CDDB}">
  <dimension ref="B1:N50"/>
  <sheetViews>
    <sheetView workbookViewId="0">
      <selection sqref="A1:XFD1048576"/>
    </sheetView>
  </sheetViews>
  <sheetFormatPr defaultRowHeight="15" x14ac:dyDescent="0.25"/>
  <cols>
    <col min="2" max="2" width="36.28515625" customWidth="1"/>
    <col min="3" max="4" width="11.7109375" customWidth="1"/>
    <col min="5" max="5" width="8.42578125" style="60" bestFit="1" customWidth="1"/>
    <col min="6" max="7" width="11.7109375" customWidth="1"/>
    <col min="8" max="9" width="8.7109375" customWidth="1"/>
    <col min="10" max="11" width="11.7109375" customWidth="1"/>
    <col min="14" max="14" width="13.5703125" bestFit="1" customWidth="1"/>
  </cols>
  <sheetData>
    <row r="1" spans="2:12" ht="13.5" customHeight="1" thickBot="1" x14ac:dyDescent="0.3">
      <c r="C1" s="128" t="s">
        <v>80</v>
      </c>
      <c r="D1" s="128"/>
      <c r="E1" s="54"/>
      <c r="F1" s="128" t="s">
        <v>84</v>
      </c>
      <c r="G1" s="128"/>
      <c r="H1" s="65"/>
      <c r="J1" s="128" t="s">
        <v>81</v>
      </c>
      <c r="K1" s="128"/>
    </row>
    <row r="2" spans="2:12" ht="10.5" customHeight="1" thickBot="1" x14ac:dyDescent="0.3">
      <c r="B2" s="1" t="s">
        <v>0</v>
      </c>
      <c r="C2" s="16">
        <v>43830</v>
      </c>
      <c r="D2" s="15">
        <v>43465</v>
      </c>
      <c r="E2" s="55"/>
      <c r="F2" s="16">
        <v>43830</v>
      </c>
      <c r="G2" s="15">
        <v>43465</v>
      </c>
      <c r="H2" s="55"/>
      <c r="J2" s="16">
        <v>43830</v>
      </c>
      <c r="K2" s="15">
        <v>43465</v>
      </c>
    </row>
    <row r="3" spans="2:12" ht="10.5" customHeight="1" x14ac:dyDescent="0.25">
      <c r="C3" s="20"/>
      <c r="D3" s="17"/>
      <c r="E3" s="56"/>
      <c r="F3" s="20"/>
      <c r="G3" s="17"/>
      <c r="H3" s="56"/>
      <c r="J3" s="20"/>
      <c r="K3" s="17"/>
    </row>
    <row r="4" spans="2:12" ht="10.5" customHeight="1" x14ac:dyDescent="0.25">
      <c r="B4" s="1" t="s">
        <v>1</v>
      </c>
      <c r="C4" s="13">
        <f>SUM(C5:C9)</f>
        <v>810356.9</v>
      </c>
      <c r="D4" s="13">
        <f>SUM(D5:D9)</f>
        <v>668614.27</v>
      </c>
      <c r="E4" s="57"/>
      <c r="F4" s="13">
        <f>SUM(F5:F9)</f>
        <v>3482633.32</v>
      </c>
      <c r="G4" s="13">
        <f>SUM(G5:G9)</f>
        <v>3468358.04</v>
      </c>
      <c r="H4" s="13"/>
      <c r="J4" s="13">
        <f>SUM(J5:J9)</f>
        <v>4292990.22</v>
      </c>
      <c r="K4" s="13">
        <f>SUM(K5:K9)</f>
        <v>4136972.31</v>
      </c>
    </row>
    <row r="5" spans="2:12" ht="10.5" customHeight="1" x14ac:dyDescent="0.25">
      <c r="B5" s="8" t="s">
        <v>2</v>
      </c>
      <c r="C5" s="18">
        <v>742329.33</v>
      </c>
      <c r="D5" s="18">
        <v>621955.24</v>
      </c>
      <c r="E5" s="58"/>
      <c r="F5" s="18">
        <v>12075.36</v>
      </c>
      <c r="G5" s="18">
        <v>51660.03</v>
      </c>
      <c r="H5" s="18"/>
      <c r="J5" s="18">
        <f>C5+F5</f>
        <v>754404.69</v>
      </c>
      <c r="K5" s="18">
        <f>D5+G5</f>
        <v>673615.27</v>
      </c>
      <c r="L5" s="6"/>
    </row>
    <row r="6" spans="2:12" ht="10.5" customHeight="1" x14ac:dyDescent="0.25">
      <c r="B6" s="8" t="s">
        <v>3</v>
      </c>
      <c r="C6" s="18"/>
      <c r="D6" s="18"/>
      <c r="E6" s="58"/>
      <c r="F6" s="18">
        <v>3419207.28</v>
      </c>
      <c r="G6" s="18">
        <v>3390279.1</v>
      </c>
      <c r="H6" s="18"/>
      <c r="J6" s="18">
        <f t="shared" ref="J6:J9" si="0">C6+F6</f>
        <v>3419207.28</v>
      </c>
      <c r="K6" s="18">
        <f t="shared" ref="K6:K9" si="1">D6+G6</f>
        <v>3390279.1</v>
      </c>
      <c r="L6" s="6"/>
    </row>
    <row r="7" spans="2:12" ht="10.5" customHeight="1" x14ac:dyDescent="0.25">
      <c r="B7" s="8" t="s">
        <v>4</v>
      </c>
      <c r="C7" s="18">
        <v>50739.39</v>
      </c>
      <c r="D7" s="18">
        <v>46659.03</v>
      </c>
      <c r="E7" s="58"/>
      <c r="F7" s="18">
        <v>1635.72</v>
      </c>
      <c r="G7" s="18">
        <v>1635.72</v>
      </c>
      <c r="H7" s="18"/>
      <c r="J7" s="18">
        <f t="shared" si="0"/>
        <v>52375.11</v>
      </c>
      <c r="K7" s="18">
        <f t="shared" si="1"/>
        <v>48294.75</v>
      </c>
      <c r="L7" s="6"/>
    </row>
    <row r="8" spans="2:12" ht="10.5" customHeight="1" x14ac:dyDescent="0.25">
      <c r="B8" s="8" t="s">
        <v>5</v>
      </c>
      <c r="C8" s="18"/>
      <c r="D8" s="18"/>
      <c r="E8" s="58"/>
      <c r="F8" s="18">
        <v>49714.96</v>
      </c>
      <c r="G8" s="18">
        <v>24783.19</v>
      </c>
      <c r="H8" s="18"/>
      <c r="J8" s="18">
        <f t="shared" si="0"/>
        <v>49714.96</v>
      </c>
      <c r="K8" s="18">
        <f t="shared" si="1"/>
        <v>24783.19</v>
      </c>
      <c r="L8" s="6"/>
    </row>
    <row r="9" spans="2:12" ht="10.5" customHeight="1" x14ac:dyDescent="0.25">
      <c r="B9" s="8" t="s">
        <v>6</v>
      </c>
      <c r="C9" s="18">
        <v>17288.18</v>
      </c>
      <c r="D9" s="18">
        <v>0</v>
      </c>
      <c r="E9" s="58"/>
      <c r="F9" s="8">
        <v>0</v>
      </c>
      <c r="G9" s="8">
        <v>0</v>
      </c>
      <c r="H9" s="8"/>
      <c r="J9" s="18">
        <f t="shared" si="0"/>
        <v>17288.18</v>
      </c>
      <c r="K9" s="18">
        <f t="shared" si="1"/>
        <v>0</v>
      </c>
      <c r="L9" s="6"/>
    </row>
    <row r="10" spans="2:12" ht="10.5" customHeight="1" x14ac:dyDescent="0.25">
      <c r="B10" s="8"/>
      <c r="C10" s="8"/>
      <c r="D10" s="8"/>
      <c r="E10" s="59"/>
      <c r="F10" s="8"/>
      <c r="G10" s="8"/>
      <c r="H10" s="8"/>
      <c r="J10" s="8"/>
      <c r="K10" s="8"/>
      <c r="L10" s="6"/>
    </row>
    <row r="11" spans="2:12" ht="10.5" customHeight="1" x14ac:dyDescent="0.25">
      <c r="B11" s="1" t="s">
        <v>8</v>
      </c>
      <c r="C11" s="13">
        <f>C12+C13+C16</f>
        <v>2877810.58</v>
      </c>
      <c r="D11" s="13">
        <f>D12+D14+D16+D13</f>
        <v>4883986.1100000003</v>
      </c>
      <c r="E11" s="57"/>
      <c r="F11" s="13">
        <f>F12+F14+F16</f>
        <v>535200.27</v>
      </c>
      <c r="G11" s="13">
        <f>G12+G14+G16</f>
        <v>589011.47000000009</v>
      </c>
      <c r="H11" s="13"/>
      <c r="J11" s="13">
        <f>J12+J14+J16+J13</f>
        <v>-6786292.8200000003</v>
      </c>
      <c r="K11" s="13">
        <f>K12+K14+K16+K13</f>
        <v>654093.91</v>
      </c>
      <c r="L11" s="6"/>
    </row>
    <row r="12" spans="2:12" ht="10.5" customHeight="1" x14ac:dyDescent="0.25">
      <c r="B12" s="8" t="s">
        <v>4</v>
      </c>
      <c r="C12" s="18"/>
      <c r="D12" s="18"/>
      <c r="E12" s="58"/>
      <c r="F12" s="18">
        <v>18487.93</v>
      </c>
      <c r="G12" s="18">
        <v>18487.93</v>
      </c>
      <c r="H12" s="18"/>
      <c r="J12" s="18">
        <f>C12+F12</f>
        <v>18487.93</v>
      </c>
      <c r="K12" s="18">
        <f>D12+G12</f>
        <v>18487.93</v>
      </c>
      <c r="L12" s="6"/>
    </row>
    <row r="13" spans="2:12" ht="10.5" customHeight="1" x14ac:dyDescent="0.25">
      <c r="B13" s="8" t="s">
        <v>82</v>
      </c>
      <c r="C13" s="18">
        <f>10199303.67-7372629.25</f>
        <v>2826674.42</v>
      </c>
      <c r="D13" s="18">
        <v>4818903.67</v>
      </c>
      <c r="E13" s="58"/>
      <c r="F13" s="18"/>
      <c r="G13" s="18"/>
      <c r="H13" s="18">
        <v>10199303.67</v>
      </c>
      <c r="I13" s="18">
        <v>4818903.67</v>
      </c>
      <c r="J13" s="18">
        <f>C13+F13-H13</f>
        <v>-7372629.25</v>
      </c>
      <c r="K13" s="18">
        <f>D13+G13-I13</f>
        <v>0</v>
      </c>
      <c r="L13" s="6"/>
    </row>
    <row r="14" spans="2:12" ht="10.5" customHeight="1" x14ac:dyDescent="0.25">
      <c r="B14" s="8" t="s">
        <v>13</v>
      </c>
      <c r="D14" s="18"/>
      <c r="E14" s="58"/>
      <c r="F14" s="18">
        <v>79858</v>
      </c>
      <c r="G14" s="18">
        <v>0</v>
      </c>
      <c r="H14" s="18"/>
      <c r="J14" s="18">
        <f t="shared" ref="J14" si="2">C14+F14</f>
        <v>79858</v>
      </c>
      <c r="K14" s="18">
        <f t="shared" ref="K14" si="3">D14+G14</f>
        <v>0</v>
      </c>
      <c r="L14" s="6"/>
    </row>
    <row r="15" spans="2:12" ht="10.5" customHeight="1" x14ac:dyDescent="0.25">
      <c r="B15" s="1"/>
      <c r="C15" s="1"/>
      <c r="D15" s="1"/>
      <c r="E15" s="56"/>
      <c r="F15" s="1"/>
      <c r="G15" s="1"/>
      <c r="H15" s="1"/>
      <c r="J15" s="1"/>
      <c r="K15" s="1"/>
      <c r="L15" s="6"/>
    </row>
    <row r="16" spans="2:12" ht="10.5" customHeight="1" x14ac:dyDescent="0.25">
      <c r="B16" s="1" t="s">
        <v>9</v>
      </c>
      <c r="C16" s="13">
        <f>SUM(C17:C18)</f>
        <v>51136.160000000003</v>
      </c>
      <c r="D16" s="13">
        <f>SUM(D17:D18)</f>
        <v>65082.44</v>
      </c>
      <c r="E16" s="57"/>
      <c r="F16" s="13">
        <f>SUM(F17:F18)</f>
        <v>436854.34</v>
      </c>
      <c r="G16" s="13">
        <f>SUM(G17:G18)</f>
        <v>570523.54</v>
      </c>
      <c r="H16" s="13"/>
      <c r="J16" s="13">
        <f>SUM(J17:J18)</f>
        <v>487990.5</v>
      </c>
      <c r="K16" s="13">
        <f>SUM(K17:K18)</f>
        <v>635605.98</v>
      </c>
      <c r="L16" s="6"/>
    </row>
    <row r="17" spans="2:13" ht="10.5" customHeight="1" x14ac:dyDescent="0.25">
      <c r="B17" s="8" t="s">
        <v>10</v>
      </c>
      <c r="C17" s="18"/>
      <c r="D17" s="18"/>
      <c r="E17" s="58"/>
      <c r="F17" s="18">
        <v>148495.14000000001</v>
      </c>
      <c r="G17" s="18">
        <v>219186.82</v>
      </c>
      <c r="H17" s="18"/>
      <c r="J17" s="18">
        <f>C17+F17</f>
        <v>148495.14000000001</v>
      </c>
      <c r="K17" s="18">
        <f>D17+G17</f>
        <v>219186.82</v>
      </c>
      <c r="L17" s="6"/>
    </row>
    <row r="18" spans="2:13" ht="10.5" customHeight="1" x14ac:dyDescent="0.25">
      <c r="B18" s="8" t="s">
        <v>11</v>
      </c>
      <c r="C18" s="18">
        <v>51136.160000000003</v>
      </c>
      <c r="D18" s="18">
        <v>65082.44</v>
      </c>
      <c r="E18" s="58"/>
      <c r="F18" s="18">
        <v>288359.2</v>
      </c>
      <c r="G18" s="18">
        <v>351336.72</v>
      </c>
      <c r="H18" s="18"/>
      <c r="J18" s="18">
        <f>C18+F18</f>
        <v>339495.36</v>
      </c>
      <c r="K18" s="18">
        <f>D18+G18</f>
        <v>416419.16</v>
      </c>
      <c r="L18" s="6"/>
    </row>
    <row r="19" spans="2:13" ht="10.5" customHeight="1" x14ac:dyDescent="0.25">
      <c r="B19" s="8"/>
      <c r="C19" s="8"/>
      <c r="D19" s="8"/>
      <c r="E19" s="59"/>
      <c r="F19" s="8"/>
      <c r="G19" s="8"/>
      <c r="H19" s="8"/>
      <c r="J19" s="8"/>
      <c r="K19" s="8"/>
    </row>
    <row r="20" spans="2:13" ht="10.5" customHeight="1" thickBot="1" x14ac:dyDescent="0.3">
      <c r="B20" s="1" t="s">
        <v>12</v>
      </c>
      <c r="C20" s="14">
        <f>C4+C11</f>
        <v>3688167.48</v>
      </c>
      <c r="D20" s="14">
        <f>D4+D11</f>
        <v>5552600.3800000008</v>
      </c>
      <c r="E20" s="57"/>
      <c r="F20" s="14">
        <f>F4+F11</f>
        <v>4017833.59</v>
      </c>
      <c r="G20" s="14">
        <f>G4+G11</f>
        <v>4057369.5100000002</v>
      </c>
      <c r="H20" s="57"/>
      <c r="J20" s="14">
        <f>J4+J11</f>
        <v>-2493302.6000000006</v>
      </c>
      <c r="K20" s="14">
        <f>K4+K11</f>
        <v>4791066.22</v>
      </c>
    </row>
    <row r="21" spans="2:13" ht="10.5" customHeight="1" x14ac:dyDescent="0.25"/>
    <row r="22" spans="2:13" ht="10.5" customHeight="1" x14ac:dyDescent="0.25"/>
    <row r="23" spans="2:13" ht="12" customHeight="1" thickBot="1" x14ac:dyDescent="0.3">
      <c r="C23" s="128" t="s">
        <v>80</v>
      </c>
      <c r="D23" s="128"/>
      <c r="E23" s="54"/>
      <c r="F23" s="128" t="s">
        <v>84</v>
      </c>
      <c r="G23" s="128"/>
      <c r="H23" s="65"/>
      <c r="J23" s="128" t="s">
        <v>81</v>
      </c>
      <c r="K23" s="128"/>
      <c r="L23" s="4"/>
      <c r="M23" s="4"/>
    </row>
    <row r="24" spans="2:13" ht="10.5" customHeight="1" thickBot="1" x14ac:dyDescent="0.3">
      <c r="B24" s="1" t="s">
        <v>14</v>
      </c>
      <c r="C24" s="16">
        <v>43830</v>
      </c>
      <c r="D24" s="15">
        <v>43465</v>
      </c>
      <c r="E24" s="55"/>
      <c r="F24" s="16">
        <v>43830</v>
      </c>
      <c r="G24" s="15">
        <v>43465</v>
      </c>
      <c r="H24" s="55"/>
      <c r="J24" s="16">
        <v>43830</v>
      </c>
      <c r="K24" s="15">
        <v>43465</v>
      </c>
    </row>
    <row r="25" spans="2:13" ht="10.5" customHeight="1" x14ac:dyDescent="0.25">
      <c r="B25" s="8"/>
      <c r="C25" s="28"/>
      <c r="D25" s="17"/>
      <c r="E25" s="56"/>
      <c r="F25" s="28"/>
      <c r="G25" s="17"/>
      <c r="H25" s="56"/>
      <c r="J25" s="28"/>
      <c r="K25" s="17"/>
    </row>
    <row r="26" spans="2:13" ht="10.5" customHeight="1" x14ac:dyDescent="0.25">
      <c r="B26" s="1" t="s">
        <v>1</v>
      </c>
      <c r="C26" s="13">
        <f>SUM(C27:C32)</f>
        <v>41177</v>
      </c>
      <c r="D26" s="13">
        <f>SUM(D27:D32)</f>
        <v>1698</v>
      </c>
      <c r="E26" s="57"/>
      <c r="F26" s="13">
        <f>SUM(F27:F32)</f>
        <v>1134161.3799999999</v>
      </c>
      <c r="G26" s="13">
        <f>SUM(G27:G32)</f>
        <v>792389</v>
      </c>
      <c r="H26" s="13"/>
      <c r="J26" s="13">
        <f>SUM(J27:J32)</f>
        <v>1175338.3799999999</v>
      </c>
      <c r="K26" s="13">
        <f>SUM(K27:K32)</f>
        <v>794087</v>
      </c>
    </row>
    <row r="27" spans="2:13" ht="10.5" customHeight="1" x14ac:dyDescent="0.25">
      <c r="B27" s="8" t="s">
        <v>15</v>
      </c>
      <c r="C27" s="18">
        <v>41177</v>
      </c>
      <c r="D27" s="18">
        <v>1698</v>
      </c>
      <c r="E27" s="58"/>
      <c r="F27" s="18">
        <v>25975.119999999999</v>
      </c>
      <c r="G27" s="18">
        <v>24362.53</v>
      </c>
      <c r="H27" s="18"/>
      <c r="J27" s="18">
        <f>C27+F27</f>
        <v>67152.12</v>
      </c>
      <c r="K27" s="18">
        <f>D27+G27</f>
        <v>26060.53</v>
      </c>
    </row>
    <row r="28" spans="2:13" ht="10.5" customHeight="1" x14ac:dyDescent="0.25">
      <c r="B28" s="8" t="s">
        <v>16</v>
      </c>
      <c r="C28" s="18"/>
      <c r="D28" s="18"/>
      <c r="E28" s="58"/>
      <c r="F28" s="18">
        <v>0</v>
      </c>
      <c r="G28" s="18">
        <v>0</v>
      </c>
      <c r="H28" s="18"/>
      <c r="J28" s="18">
        <f t="shared" ref="J28:K32" si="4">C28+F28</f>
        <v>0</v>
      </c>
      <c r="K28" s="18">
        <f t="shared" si="4"/>
        <v>0</v>
      </c>
    </row>
    <row r="29" spans="2:13" ht="10.5" customHeight="1" x14ac:dyDescent="0.25">
      <c r="B29" s="8" t="s">
        <v>17</v>
      </c>
      <c r="C29" s="18"/>
      <c r="D29" s="18"/>
      <c r="E29" s="58"/>
      <c r="F29" s="18">
        <v>658134.72</v>
      </c>
      <c r="G29" s="18">
        <v>452279.58</v>
      </c>
      <c r="H29" s="18"/>
      <c r="J29" s="18">
        <f t="shared" si="4"/>
        <v>658134.72</v>
      </c>
      <c r="K29" s="18">
        <f t="shared" si="4"/>
        <v>452279.58</v>
      </c>
    </row>
    <row r="30" spans="2:13" ht="10.5" customHeight="1" x14ac:dyDescent="0.25">
      <c r="B30" s="8" t="s">
        <v>18</v>
      </c>
      <c r="C30" s="18"/>
      <c r="D30" s="18"/>
      <c r="E30" s="58"/>
      <c r="F30" s="18">
        <v>433691.54</v>
      </c>
      <c r="G30" s="18">
        <v>300097.7</v>
      </c>
      <c r="H30" s="18"/>
      <c r="J30" s="18">
        <f t="shared" si="4"/>
        <v>433691.54</v>
      </c>
      <c r="K30" s="18">
        <f t="shared" si="4"/>
        <v>300097.7</v>
      </c>
    </row>
    <row r="31" spans="2:13" ht="10.5" customHeight="1" x14ac:dyDescent="0.25">
      <c r="B31" s="8" t="s">
        <v>19</v>
      </c>
      <c r="C31" s="8"/>
      <c r="D31" s="18"/>
      <c r="E31" s="58"/>
      <c r="F31" s="8">
        <v>0</v>
      </c>
      <c r="G31" s="18">
        <v>0</v>
      </c>
      <c r="H31" s="18"/>
      <c r="J31" s="18">
        <f t="shared" si="4"/>
        <v>0</v>
      </c>
      <c r="K31" s="18">
        <f t="shared" si="4"/>
        <v>0</v>
      </c>
    </row>
    <row r="32" spans="2:13" ht="10.5" customHeight="1" x14ac:dyDescent="0.25">
      <c r="B32" s="8" t="s">
        <v>20</v>
      </c>
      <c r="C32" s="18"/>
      <c r="D32" s="18"/>
      <c r="E32" s="58"/>
      <c r="F32" s="18">
        <v>16360</v>
      </c>
      <c r="G32" s="18">
        <v>15649.19</v>
      </c>
      <c r="H32" s="18"/>
      <c r="J32" s="18">
        <f t="shared" si="4"/>
        <v>16360</v>
      </c>
      <c r="K32" s="18">
        <f t="shared" si="4"/>
        <v>15649.19</v>
      </c>
    </row>
    <row r="33" spans="2:14" ht="10.5" customHeight="1" x14ac:dyDescent="0.25">
      <c r="B33" s="8"/>
      <c r="C33" s="8"/>
      <c r="D33" s="8"/>
      <c r="E33" s="59"/>
      <c r="F33" s="8"/>
      <c r="G33" s="8"/>
      <c r="H33" s="8"/>
      <c r="J33" s="8"/>
      <c r="K33" s="8"/>
    </row>
    <row r="34" spans="2:14" ht="10.5" customHeight="1" x14ac:dyDescent="0.25">
      <c r="B34" s="1" t="s">
        <v>8</v>
      </c>
      <c r="C34" s="13">
        <f>C35+C40</f>
        <v>3646990.4800000004</v>
      </c>
      <c r="D34" s="13">
        <f>D35+D40</f>
        <v>5550902.3800000008</v>
      </c>
      <c r="E34" s="57"/>
      <c r="F34" s="13">
        <f>F35+F40</f>
        <v>2883672.209999999</v>
      </c>
      <c r="G34" s="13">
        <f>G35+G40</f>
        <v>3264980.51</v>
      </c>
      <c r="H34" s="13"/>
      <c r="J34" s="13">
        <f>J35+J40</f>
        <v>-3668640.7699999996</v>
      </c>
      <c r="K34" s="13">
        <f>K35+K40</f>
        <v>3996979.6900000004</v>
      </c>
      <c r="N34" s="82">
        <f>57000+3646988</f>
        <v>3703988</v>
      </c>
    </row>
    <row r="35" spans="2:14" ht="10.5" customHeight="1" x14ac:dyDescent="0.25">
      <c r="B35" s="1" t="s">
        <v>21</v>
      </c>
      <c r="C35" s="13">
        <f>SUM(C36:C38)</f>
        <v>0</v>
      </c>
      <c r="D35" s="13">
        <f>SUM(D36:D38)</f>
        <v>1553922.69</v>
      </c>
      <c r="E35" s="57"/>
      <c r="F35" s="13">
        <f>SUM(F36:F38)</f>
        <v>10256303.67</v>
      </c>
      <c r="G35" s="13">
        <f>SUM(G36:G38)</f>
        <v>4818903.67</v>
      </c>
      <c r="H35" s="13"/>
      <c r="J35" s="13">
        <f>SUM(J36:J38)</f>
        <v>-7315629.25</v>
      </c>
      <c r="K35" s="13">
        <f>SUM(K36:K38)</f>
        <v>0</v>
      </c>
    </row>
    <row r="36" spans="2:14" ht="10.5" customHeight="1" x14ac:dyDescent="0.25">
      <c r="B36" s="8" t="s">
        <v>30</v>
      </c>
      <c r="C36" s="18"/>
      <c r="D36" s="18"/>
      <c r="E36" s="58"/>
      <c r="F36" s="18">
        <v>57000</v>
      </c>
      <c r="G36" s="18">
        <v>0</v>
      </c>
      <c r="H36" s="18"/>
      <c r="J36" s="18">
        <f t="shared" ref="J36:K36" si="5">C36+F36</f>
        <v>57000</v>
      </c>
      <c r="K36" s="18">
        <f t="shared" si="5"/>
        <v>0</v>
      </c>
    </row>
    <row r="37" spans="2:14" ht="10.5" customHeight="1" x14ac:dyDescent="0.25">
      <c r="B37" s="8" t="s">
        <v>83</v>
      </c>
      <c r="C37" s="18">
        <v>0</v>
      </c>
      <c r="D37" s="18">
        <v>1553922.69</v>
      </c>
      <c r="E37" s="58"/>
      <c r="F37" s="18"/>
      <c r="G37" s="18"/>
      <c r="H37" s="18">
        <v>7372629.25</v>
      </c>
      <c r="I37" s="18">
        <v>1553922.69</v>
      </c>
      <c r="J37" s="18">
        <f>C37+F37-H37</f>
        <v>-7372629.25</v>
      </c>
      <c r="K37" s="18">
        <f>D37+G37-I37</f>
        <v>0</v>
      </c>
    </row>
    <row r="38" spans="2:14" ht="10.5" customHeight="1" x14ac:dyDescent="0.25">
      <c r="B38" s="8" t="s">
        <v>22</v>
      </c>
      <c r="C38" s="18"/>
      <c r="D38" s="18"/>
      <c r="E38" s="58"/>
      <c r="F38" s="18">
        <v>10199303.67</v>
      </c>
      <c r="G38" s="18">
        <v>4818903.67</v>
      </c>
      <c r="H38" s="18">
        <v>10199303.67</v>
      </c>
      <c r="I38" s="18">
        <v>4818903.67</v>
      </c>
      <c r="J38" s="18">
        <f>C38+F38-H38</f>
        <v>0</v>
      </c>
      <c r="K38" s="18">
        <f>D38+G38-I38</f>
        <v>0</v>
      </c>
    </row>
    <row r="39" spans="2:14" ht="10.5" customHeight="1" x14ac:dyDescent="0.25">
      <c r="B39" s="8"/>
      <c r="C39" s="8"/>
      <c r="D39" s="8"/>
      <c r="E39" s="59"/>
      <c r="F39" s="8"/>
      <c r="G39" s="8"/>
      <c r="H39" s="8"/>
      <c r="J39" s="8"/>
      <c r="K39" s="8"/>
      <c r="N39" s="83"/>
    </row>
    <row r="40" spans="2:14" ht="10.5" customHeight="1" x14ac:dyDescent="0.25">
      <c r="B40" s="1" t="s">
        <v>23</v>
      </c>
      <c r="C40" s="27">
        <f>C41+C44+C45</f>
        <v>3646990.4800000004</v>
      </c>
      <c r="D40" s="27">
        <f>D41+D44+D45</f>
        <v>3996979.6900000004</v>
      </c>
      <c r="E40" s="61"/>
      <c r="F40" s="27">
        <f>F41+F44+F45</f>
        <v>-7372631.4600000009</v>
      </c>
      <c r="G40" s="27">
        <f>G41+G44+G45</f>
        <v>-1553923.1600000004</v>
      </c>
      <c r="H40" s="27"/>
      <c r="J40" s="27">
        <f>J41+J44+J45+J46</f>
        <v>3646988.4800000004</v>
      </c>
      <c r="K40" s="27">
        <f>K41+K44+K45</f>
        <v>3996979.6900000004</v>
      </c>
      <c r="N40" s="27">
        <f>SUM(N41:N46)</f>
        <v>3646988</v>
      </c>
    </row>
    <row r="41" spans="2:14" ht="10.5" customHeight="1" x14ac:dyDescent="0.25">
      <c r="B41" s="8" t="s">
        <v>24</v>
      </c>
      <c r="C41" s="25">
        <v>14456676</v>
      </c>
      <c r="D41" s="25">
        <v>8836900</v>
      </c>
      <c r="E41" s="62"/>
      <c r="F41" s="25">
        <v>3384750</v>
      </c>
      <c r="G41" s="25">
        <v>3384750</v>
      </c>
      <c r="H41" s="25"/>
      <c r="J41" s="25">
        <v>14456676</v>
      </c>
      <c r="K41" s="25">
        <v>8836900</v>
      </c>
      <c r="N41" s="25">
        <v>14456676</v>
      </c>
    </row>
    <row r="42" spans="2:14" ht="10.5" customHeight="1" x14ac:dyDescent="0.25">
      <c r="B42" s="8" t="s">
        <v>25</v>
      </c>
      <c r="C42" s="25">
        <f>C41-C43</f>
        <v>14446676</v>
      </c>
      <c r="D42" s="25">
        <f>D41-D43</f>
        <v>8826900</v>
      </c>
      <c r="E42" s="62"/>
      <c r="F42" s="25">
        <v>3384749</v>
      </c>
      <c r="G42" s="25">
        <v>3384749</v>
      </c>
      <c r="H42" s="25"/>
      <c r="J42" s="25">
        <f>J41-J43</f>
        <v>14446676</v>
      </c>
      <c r="K42" s="25">
        <f>K41-K43</f>
        <v>8826900</v>
      </c>
      <c r="N42" s="25"/>
    </row>
    <row r="43" spans="2:14" ht="10.5" customHeight="1" x14ac:dyDescent="0.25">
      <c r="B43" s="8" t="s">
        <v>26</v>
      </c>
      <c r="C43" s="25">
        <v>10000</v>
      </c>
      <c r="D43" s="25">
        <v>10000</v>
      </c>
      <c r="E43" s="63"/>
      <c r="F43" s="26">
        <v>1</v>
      </c>
      <c r="G43" s="26">
        <v>1</v>
      </c>
      <c r="H43" s="26"/>
      <c r="J43" s="25">
        <v>10000</v>
      </c>
      <c r="K43" s="25">
        <v>10000</v>
      </c>
      <c r="N43" s="25"/>
    </row>
    <row r="44" spans="2:14" ht="10.5" customHeight="1" x14ac:dyDescent="0.25">
      <c r="B44" s="8" t="s">
        <v>27</v>
      </c>
      <c r="C44" s="25">
        <v>-11415025.52</v>
      </c>
      <c r="D44" s="25">
        <v>-5445260.3099999996</v>
      </c>
      <c r="E44" s="62"/>
      <c r="F44" s="25">
        <f>-4948235.48-5818708.3</f>
        <v>-10766943.780000001</v>
      </c>
      <c r="G44" s="25">
        <v>-4948235.4800000004</v>
      </c>
      <c r="H44" s="25"/>
      <c r="J44" s="25">
        <v>-11415025.52</v>
      </c>
      <c r="K44" s="25">
        <v>-5445260.3099999996</v>
      </c>
      <c r="N44" s="25">
        <v>-11415026</v>
      </c>
    </row>
    <row r="45" spans="2:14" ht="10.5" customHeight="1" x14ac:dyDescent="0.25">
      <c r="B45" s="8" t="s">
        <v>28</v>
      </c>
      <c r="C45" s="25">
        <v>605340</v>
      </c>
      <c r="D45" s="25">
        <v>605340</v>
      </c>
      <c r="E45" s="62"/>
      <c r="F45" s="25">
        <v>9562.32</v>
      </c>
      <c r="G45" s="25">
        <v>9562.32</v>
      </c>
      <c r="H45" s="25"/>
      <c r="J45" s="25">
        <v>605340</v>
      </c>
      <c r="K45" s="25">
        <v>605340</v>
      </c>
      <c r="N45" s="25">
        <v>605340</v>
      </c>
    </row>
    <row r="46" spans="2:14" ht="10.5" customHeight="1" x14ac:dyDescent="0.25">
      <c r="B46" s="8" t="s">
        <v>85</v>
      </c>
      <c r="C46" s="25"/>
      <c r="D46" s="25"/>
      <c r="E46" s="62"/>
      <c r="F46" s="25"/>
      <c r="G46" s="25"/>
      <c r="H46" s="25"/>
      <c r="J46" s="25">
        <v>-2</v>
      </c>
      <c r="K46" s="25"/>
      <c r="N46" s="27">
        <v>-2</v>
      </c>
    </row>
    <row r="47" spans="2:14" ht="10.5" customHeight="1" x14ac:dyDescent="0.25">
      <c r="B47" s="8"/>
      <c r="C47" s="26"/>
      <c r="D47" s="26"/>
      <c r="E47" s="63"/>
      <c r="F47" s="26"/>
      <c r="G47" s="26"/>
      <c r="H47" s="26"/>
      <c r="J47" s="26"/>
      <c r="K47" s="26"/>
    </row>
    <row r="48" spans="2:14" ht="10.5" customHeight="1" thickBot="1" x14ac:dyDescent="0.3">
      <c r="B48" s="1" t="s">
        <v>29</v>
      </c>
      <c r="C48" s="14">
        <f>C34+C26</f>
        <v>3688167.4800000004</v>
      </c>
      <c r="D48" s="14">
        <f>D34+D26</f>
        <v>5552600.3800000008</v>
      </c>
      <c r="E48" s="57"/>
      <c r="F48" s="14">
        <f>F34+F26</f>
        <v>4017833.5899999989</v>
      </c>
      <c r="G48" s="14">
        <f>G34+G26</f>
        <v>4057369.51</v>
      </c>
      <c r="H48" s="57"/>
      <c r="J48" s="14">
        <f>J34+J26</f>
        <v>-2493302.3899999997</v>
      </c>
      <c r="K48" s="14">
        <f>K34+K26</f>
        <v>4791066.6900000004</v>
      </c>
    </row>
    <row r="49" spans="3:11" ht="10.5" customHeight="1" x14ac:dyDescent="0.25"/>
    <row r="50" spans="3:11" ht="10.5" customHeight="1" x14ac:dyDescent="0.25">
      <c r="C50" s="6">
        <f>C48-C20</f>
        <v>0</v>
      </c>
      <c r="D50" s="6">
        <f>D48-D20</f>
        <v>0</v>
      </c>
      <c r="E50" s="64"/>
      <c r="F50" s="6">
        <f>F48-F20</f>
        <v>0</v>
      </c>
      <c r="G50" s="6">
        <f>G48-G20</f>
        <v>0</v>
      </c>
      <c r="H50" s="6"/>
      <c r="J50" s="6">
        <f>J48-J20</f>
        <v>0.21000000089406967</v>
      </c>
      <c r="K50" s="6">
        <f>K48-K20</f>
        <v>0.47000000067055225</v>
      </c>
    </row>
  </sheetData>
  <mergeCells count="6">
    <mergeCell ref="C23:D23"/>
    <mergeCell ref="F23:G23"/>
    <mergeCell ref="J23:K23"/>
    <mergeCell ref="C1:D1"/>
    <mergeCell ref="F1:G1"/>
    <mergeCell ref="J1:K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1D73B-DFB9-431E-BF40-16D19BB1F12C}">
  <sheetPr>
    <pageSetUpPr fitToPage="1"/>
  </sheetPr>
  <dimension ref="A1:N61"/>
  <sheetViews>
    <sheetView workbookViewId="0">
      <selection sqref="A1:XFD3"/>
    </sheetView>
  </sheetViews>
  <sheetFormatPr defaultRowHeight="15" x14ac:dyDescent="0.25"/>
  <cols>
    <col min="2" max="2" width="36.28515625" customWidth="1"/>
    <col min="3" max="4" width="12.7109375" customWidth="1"/>
    <col min="5" max="5" width="8.42578125" style="60" hidden="1" customWidth="1"/>
    <col min="6" max="7" width="12.7109375" hidden="1" customWidth="1"/>
    <col min="8" max="8" width="8.7109375" style="109" hidden="1" customWidth="1"/>
    <col min="9" max="9" width="8.7109375" hidden="1" customWidth="1"/>
    <col min="10" max="11" width="12.7109375" hidden="1" customWidth="1"/>
    <col min="12" max="12" width="4.85546875" hidden="1" customWidth="1"/>
    <col min="13" max="13" width="7.28515625" hidden="1" customWidth="1"/>
    <col min="14" max="14" width="13.5703125" hidden="1" customWidth="1"/>
  </cols>
  <sheetData>
    <row r="1" spans="1:13" s="135" customFormat="1" ht="12" x14ac:dyDescent="0.2">
      <c r="A1" s="133" t="s">
        <v>136</v>
      </c>
      <c r="B1" s="134"/>
      <c r="C1" s="133"/>
      <c r="D1" s="133"/>
      <c r="E1" s="133"/>
      <c r="G1" s="133"/>
      <c r="H1" s="133"/>
      <c r="I1" s="133"/>
    </row>
    <row r="2" spans="1:13" s="135" customFormat="1" ht="12" x14ac:dyDescent="0.2">
      <c r="A2" s="133" t="s">
        <v>137</v>
      </c>
      <c r="B2" s="134"/>
      <c r="C2" s="134"/>
      <c r="D2" s="134"/>
      <c r="E2" s="134"/>
      <c r="G2" s="134"/>
      <c r="H2" s="134"/>
      <c r="I2" s="134"/>
    </row>
    <row r="3" spans="1:13" s="135" customFormat="1" ht="12" x14ac:dyDescent="0.2">
      <c r="A3" s="133" t="s">
        <v>138</v>
      </c>
      <c r="B3" s="134"/>
      <c r="C3" s="133"/>
      <c r="D3" s="133"/>
      <c r="E3" s="133"/>
      <c r="G3" s="133"/>
      <c r="H3" s="133"/>
      <c r="I3" s="133"/>
    </row>
    <row r="4" spans="1:13" ht="13.5" customHeight="1" thickBot="1" x14ac:dyDescent="0.3">
      <c r="C4" s="128" t="s">
        <v>80</v>
      </c>
      <c r="D4" s="128"/>
      <c r="E4" s="54"/>
      <c r="F4" s="128" t="s">
        <v>84</v>
      </c>
      <c r="G4" s="128"/>
      <c r="H4" s="105"/>
      <c r="J4" s="128" t="s">
        <v>81</v>
      </c>
      <c r="K4" s="128"/>
    </row>
    <row r="5" spans="1:13" ht="10.5" customHeight="1" thickBot="1" x14ac:dyDescent="0.3">
      <c r="B5" s="1" t="s">
        <v>0</v>
      </c>
      <c r="C5" s="16">
        <v>44196</v>
      </c>
      <c r="D5" s="15">
        <v>43830</v>
      </c>
      <c r="E5" s="55"/>
      <c r="F5" s="16">
        <v>44196</v>
      </c>
      <c r="G5" s="15">
        <v>43830</v>
      </c>
      <c r="H5" s="101"/>
      <c r="J5" s="16">
        <v>44196</v>
      </c>
      <c r="K5" s="15">
        <v>43830</v>
      </c>
    </row>
    <row r="6" spans="1:13" ht="10.5" customHeight="1" x14ac:dyDescent="0.25">
      <c r="C6" s="20"/>
      <c r="D6" s="17"/>
      <c r="E6" s="56"/>
      <c r="F6" s="20"/>
      <c r="G6" s="17"/>
      <c r="H6" s="98"/>
      <c r="J6" s="20"/>
      <c r="K6" s="17"/>
    </row>
    <row r="7" spans="1:13" ht="10.5" customHeight="1" x14ac:dyDescent="0.25">
      <c r="B7" s="1" t="s">
        <v>1</v>
      </c>
      <c r="C7" s="13">
        <f>SUM(C8:C13)</f>
        <v>1033</v>
      </c>
      <c r="D7" s="13">
        <f>SUM(D8:D13)</f>
        <v>810</v>
      </c>
      <c r="E7" s="57"/>
      <c r="F7" s="13">
        <f>SUM(F8:F13)</f>
        <v>1519</v>
      </c>
      <c r="G7" s="13">
        <f>SUM(G8:G13)</f>
        <v>3483</v>
      </c>
      <c r="H7" s="106"/>
      <c r="J7" s="13">
        <f>SUM(J8:J13)</f>
        <v>2552</v>
      </c>
      <c r="K7" s="13">
        <f>SUM(K8:K13)</f>
        <v>4293</v>
      </c>
    </row>
    <row r="8" spans="1:13" ht="10.5" customHeight="1" x14ac:dyDescent="0.25">
      <c r="B8" s="8" t="s">
        <v>2</v>
      </c>
      <c r="C8" s="18">
        <v>982</v>
      </c>
      <c r="D8" s="18">
        <v>742</v>
      </c>
      <c r="E8" s="95"/>
      <c r="F8" s="18">
        <v>420</v>
      </c>
      <c r="G8" s="18">
        <v>12</v>
      </c>
      <c r="H8" s="107"/>
      <c r="J8" s="18">
        <f>C8+F8</f>
        <v>1402</v>
      </c>
      <c r="K8" s="18">
        <f>D8+G8</f>
        <v>754</v>
      </c>
      <c r="L8" s="6"/>
      <c r="M8" s="6">
        <f>K8-J8</f>
        <v>-648</v>
      </c>
    </row>
    <row r="9" spans="1:13" ht="10.5" hidden="1" customHeight="1" x14ac:dyDescent="0.25">
      <c r="B9" s="8" t="s">
        <v>3</v>
      </c>
      <c r="C9" s="18"/>
      <c r="D9" s="18"/>
      <c r="E9" s="95"/>
      <c r="F9" s="18">
        <v>908</v>
      </c>
      <c r="G9" s="18">
        <f>3427</f>
        <v>3427</v>
      </c>
      <c r="H9" s="6">
        <f>G9-F9</f>
        <v>2519</v>
      </c>
      <c r="J9" s="18">
        <f t="shared" ref="J9:K13" si="0">C9+F9</f>
        <v>908</v>
      </c>
      <c r="K9" s="18">
        <f t="shared" si="0"/>
        <v>3427</v>
      </c>
      <c r="L9" s="6"/>
      <c r="M9" s="6">
        <f t="shared" ref="M9:M23" si="1">K9-J9</f>
        <v>2519</v>
      </c>
    </row>
    <row r="10" spans="1:13" ht="10.5" hidden="1" customHeight="1" x14ac:dyDescent="0.25">
      <c r="B10" s="8" t="s">
        <v>121</v>
      </c>
      <c r="C10" s="18"/>
      <c r="D10" s="18"/>
      <c r="E10" s="95"/>
      <c r="F10" s="18"/>
      <c r="G10" s="18">
        <v>-7</v>
      </c>
      <c r="H10" s="107"/>
      <c r="J10" s="18"/>
      <c r="K10" s="18">
        <f t="shared" si="0"/>
        <v>-7</v>
      </c>
      <c r="L10" s="6"/>
      <c r="M10" s="6">
        <f t="shared" si="1"/>
        <v>-7</v>
      </c>
    </row>
    <row r="11" spans="1:13" ht="10.5" customHeight="1" x14ac:dyDescent="0.25">
      <c r="B11" s="8" t="s">
        <v>4</v>
      </c>
      <c r="C11" s="18">
        <v>51</v>
      </c>
      <c r="D11" s="18">
        <v>51</v>
      </c>
      <c r="E11" s="95"/>
      <c r="F11" s="18">
        <v>6</v>
      </c>
      <c r="G11" s="18">
        <v>1</v>
      </c>
      <c r="H11" s="107"/>
      <c r="J11" s="18">
        <f t="shared" si="0"/>
        <v>57</v>
      </c>
      <c r="K11" s="18">
        <f t="shared" si="0"/>
        <v>52</v>
      </c>
      <c r="L11" s="6"/>
      <c r="M11" s="6">
        <f t="shared" si="1"/>
        <v>-5</v>
      </c>
    </row>
    <row r="12" spans="1:13" ht="10.5" hidden="1" customHeight="1" x14ac:dyDescent="0.25">
      <c r="B12" s="8" t="s">
        <v>5</v>
      </c>
      <c r="C12" s="18"/>
      <c r="D12" s="18"/>
      <c r="E12" s="95"/>
      <c r="F12" s="18">
        <v>40</v>
      </c>
      <c r="G12" s="18">
        <v>50</v>
      </c>
      <c r="H12" s="107"/>
      <c r="J12" s="18">
        <f t="shared" si="0"/>
        <v>40</v>
      </c>
      <c r="K12" s="18">
        <f t="shared" si="0"/>
        <v>50</v>
      </c>
      <c r="L12" s="6"/>
      <c r="M12" s="6">
        <f t="shared" si="1"/>
        <v>10</v>
      </c>
    </row>
    <row r="13" spans="1:13" ht="10.5" customHeight="1" x14ac:dyDescent="0.25">
      <c r="B13" s="8" t="s">
        <v>6</v>
      </c>
      <c r="C13" s="18">
        <v>0</v>
      </c>
      <c r="D13" s="18">
        <v>17</v>
      </c>
      <c r="E13" s="95"/>
      <c r="F13" s="8">
        <v>145</v>
      </c>
      <c r="G13" s="8">
        <v>0</v>
      </c>
      <c r="H13" s="107"/>
      <c r="J13" s="18">
        <f t="shared" si="0"/>
        <v>145</v>
      </c>
      <c r="K13" s="18">
        <f t="shared" si="0"/>
        <v>17</v>
      </c>
      <c r="L13" s="6"/>
      <c r="M13" s="6">
        <f t="shared" si="1"/>
        <v>-128</v>
      </c>
    </row>
    <row r="14" spans="1:13" ht="10.5" hidden="1" customHeight="1" x14ac:dyDescent="0.25">
      <c r="B14" s="8"/>
      <c r="C14" s="8"/>
      <c r="D14" s="8"/>
      <c r="E14" s="96"/>
      <c r="F14" s="8"/>
      <c r="G14" s="8"/>
      <c r="H14" s="107"/>
      <c r="J14" s="8"/>
      <c r="K14" s="8"/>
      <c r="L14" s="6"/>
      <c r="M14" s="6"/>
    </row>
    <row r="15" spans="1:13" ht="10.5" customHeight="1" x14ac:dyDescent="0.25">
      <c r="B15" s="1" t="s">
        <v>8</v>
      </c>
      <c r="C15" s="13">
        <f>SUM(C16:C18)</f>
        <v>23105</v>
      </c>
      <c r="D15" s="13">
        <f>SUM(D16:D18)</f>
        <v>10199</v>
      </c>
      <c r="E15" s="97"/>
      <c r="F15" s="13">
        <f>SUM(F16:F18)</f>
        <v>91</v>
      </c>
      <c r="G15" s="13">
        <f>SUM(G16:G18)</f>
        <v>98</v>
      </c>
      <c r="H15" s="107"/>
      <c r="J15" s="13">
        <f>J16+J18+J20+J17</f>
        <v>10653</v>
      </c>
      <c r="K15" s="13">
        <f>K16+K18+K20+K17</f>
        <v>586</v>
      </c>
      <c r="L15" s="6"/>
      <c r="M15" s="6"/>
    </row>
    <row r="16" spans="1:13" ht="10.5" hidden="1" customHeight="1" x14ac:dyDescent="0.25">
      <c r="B16" s="8" t="s">
        <v>4</v>
      </c>
      <c r="C16" s="18"/>
      <c r="D16" s="18"/>
      <c r="E16" s="95"/>
      <c r="F16" s="18">
        <v>17</v>
      </c>
      <c r="G16" s="18">
        <v>18</v>
      </c>
      <c r="H16" s="107"/>
      <c r="J16" s="18">
        <f>C16+F16</f>
        <v>17</v>
      </c>
      <c r="K16" s="18">
        <f>D16+G16</f>
        <v>18</v>
      </c>
      <c r="L16" s="6"/>
      <c r="M16" s="6">
        <f t="shared" si="1"/>
        <v>1</v>
      </c>
    </row>
    <row r="17" spans="2:13" ht="10.5" customHeight="1" x14ac:dyDescent="0.25">
      <c r="B17" s="8" t="s">
        <v>118</v>
      </c>
      <c r="C17" s="18">
        <v>23105</v>
      </c>
      <c r="D17" s="18">
        <v>10199</v>
      </c>
      <c r="E17" s="95"/>
      <c r="F17" s="18">
        <v>0</v>
      </c>
      <c r="G17" s="18">
        <v>0</v>
      </c>
      <c r="H17" s="107"/>
      <c r="I17" s="18">
        <v>12836</v>
      </c>
      <c r="J17" s="18">
        <f>C17+F17-12836</f>
        <v>10269</v>
      </c>
      <c r="K17" s="18">
        <v>0</v>
      </c>
      <c r="L17" s="6"/>
      <c r="M17" s="6">
        <f t="shared" si="1"/>
        <v>-10269</v>
      </c>
    </row>
    <row r="18" spans="2:13" ht="10.5" hidden="1" customHeight="1" x14ac:dyDescent="0.25">
      <c r="B18" s="8" t="s">
        <v>13</v>
      </c>
      <c r="E18" s="95"/>
      <c r="F18" s="18">
        <v>74</v>
      </c>
      <c r="G18" s="18">
        <v>80</v>
      </c>
      <c r="H18" s="107"/>
      <c r="J18" s="18">
        <f t="shared" ref="J18:K18" si="2">C18+F18</f>
        <v>74</v>
      </c>
      <c r="K18" s="18">
        <f t="shared" si="2"/>
        <v>80</v>
      </c>
      <c r="L18" s="6"/>
      <c r="M18" s="6">
        <f t="shared" si="1"/>
        <v>6</v>
      </c>
    </row>
    <row r="19" spans="2:13" ht="10.5" hidden="1" customHeight="1" x14ac:dyDescent="0.25">
      <c r="B19" s="1"/>
      <c r="C19" s="1"/>
      <c r="D19" s="1"/>
      <c r="E19" s="97"/>
      <c r="F19" s="1"/>
      <c r="G19" s="1"/>
      <c r="H19" s="107"/>
      <c r="J19" s="1"/>
      <c r="K19" s="1"/>
      <c r="L19" s="6"/>
      <c r="M19" s="6"/>
    </row>
    <row r="20" spans="2:13" ht="10.5" customHeight="1" x14ac:dyDescent="0.25">
      <c r="B20" s="1" t="s">
        <v>9</v>
      </c>
      <c r="C20" s="13">
        <f>SUM(C21:C22)</f>
        <v>37</v>
      </c>
      <c r="D20" s="13">
        <f>SUM(D21:D22)</f>
        <v>51</v>
      </c>
      <c r="E20" s="95"/>
      <c r="F20" s="13">
        <f>SUM(F21:F22)</f>
        <v>256</v>
      </c>
      <c r="G20" s="13">
        <f>SUM(G21:G22)</f>
        <v>437</v>
      </c>
      <c r="H20" s="107">
        <f>G20-F20</f>
        <v>181</v>
      </c>
      <c r="J20" s="13">
        <f>SUM(J21:J22)</f>
        <v>293</v>
      </c>
      <c r="K20" s="13">
        <f>SUM(K21:K22)</f>
        <v>488</v>
      </c>
      <c r="L20" s="6"/>
      <c r="M20" s="6"/>
    </row>
    <row r="21" spans="2:13" ht="10.5" hidden="1" customHeight="1" x14ac:dyDescent="0.25">
      <c r="B21" s="8" t="s">
        <v>10</v>
      </c>
      <c r="C21" s="18"/>
      <c r="D21" s="18"/>
      <c r="E21" s="95"/>
      <c r="F21" s="18">
        <v>44</v>
      </c>
      <c r="G21" s="18">
        <v>149</v>
      </c>
      <c r="H21" s="107"/>
      <c r="J21" s="18">
        <f>C21+F21</f>
        <v>44</v>
      </c>
      <c r="K21" s="18">
        <f>D21+G21</f>
        <v>149</v>
      </c>
      <c r="L21" s="6"/>
      <c r="M21" s="6">
        <f t="shared" si="1"/>
        <v>105</v>
      </c>
    </row>
    <row r="22" spans="2:13" ht="10.5" customHeight="1" x14ac:dyDescent="0.25">
      <c r="B22" s="8" t="s">
        <v>11</v>
      </c>
      <c r="C22" s="18">
        <v>37</v>
      </c>
      <c r="D22" s="18">
        <v>51</v>
      </c>
      <c r="E22" s="95"/>
      <c r="F22" s="18">
        <v>212</v>
      </c>
      <c r="G22" s="18">
        <v>288</v>
      </c>
      <c r="H22" s="107"/>
      <c r="J22" s="18">
        <f>C22+F22</f>
        <v>249</v>
      </c>
      <c r="K22" s="18">
        <f>D22+G22</f>
        <v>339</v>
      </c>
      <c r="L22" s="6"/>
      <c r="M22" s="6">
        <f t="shared" si="1"/>
        <v>90</v>
      </c>
    </row>
    <row r="23" spans="2:13" ht="10.5" hidden="1" customHeight="1" x14ac:dyDescent="0.25">
      <c r="B23" s="8"/>
      <c r="C23" s="8"/>
      <c r="D23" s="8"/>
      <c r="E23" s="96"/>
      <c r="F23" s="8"/>
      <c r="G23" s="8"/>
      <c r="H23" s="108"/>
      <c r="J23" s="8"/>
      <c r="K23" s="8"/>
      <c r="M23" s="6">
        <f t="shared" si="1"/>
        <v>0</v>
      </c>
    </row>
    <row r="24" spans="2:13" ht="10.5" customHeight="1" thickBot="1" x14ac:dyDescent="0.3">
      <c r="B24" s="1" t="s">
        <v>12</v>
      </c>
      <c r="C24" s="14">
        <f>C20+C15+C7</f>
        <v>24175</v>
      </c>
      <c r="D24" s="14">
        <f>D20+D15+D7</f>
        <v>11060</v>
      </c>
      <c r="E24" s="97"/>
      <c r="F24" s="14">
        <f>F20+F15+F7</f>
        <v>1866</v>
      </c>
      <c r="G24" s="14">
        <f>G20+G15+G7</f>
        <v>4018</v>
      </c>
      <c r="H24" s="97"/>
      <c r="J24" s="14">
        <f>J7+J15</f>
        <v>13205</v>
      </c>
      <c r="K24" s="14">
        <f>K7+K15</f>
        <v>4879</v>
      </c>
    </row>
    <row r="25" spans="2:13" ht="10.5" hidden="1" customHeight="1" x14ac:dyDescent="0.25">
      <c r="E25" s="99"/>
    </row>
    <row r="26" spans="2:13" ht="10.5" hidden="1" customHeight="1" x14ac:dyDescent="0.25">
      <c r="E26" s="99"/>
    </row>
    <row r="27" spans="2:13" ht="12" customHeight="1" thickBot="1" x14ac:dyDescent="0.3">
      <c r="C27" s="128" t="s">
        <v>80</v>
      </c>
      <c r="D27" s="128"/>
      <c r="E27" s="100"/>
      <c r="F27" s="128" t="s">
        <v>84</v>
      </c>
      <c r="G27" s="128"/>
      <c r="H27" s="105"/>
      <c r="J27" s="128" t="s">
        <v>81</v>
      </c>
      <c r="K27" s="128"/>
      <c r="L27" s="4"/>
      <c r="M27" s="4"/>
    </row>
    <row r="28" spans="2:13" ht="10.5" customHeight="1" thickBot="1" x14ac:dyDescent="0.3">
      <c r="B28" s="1" t="s">
        <v>14</v>
      </c>
      <c r="C28" s="16">
        <v>44196</v>
      </c>
      <c r="D28" s="15">
        <v>43830</v>
      </c>
      <c r="E28" s="101"/>
      <c r="F28" s="16">
        <v>44196</v>
      </c>
      <c r="G28" s="15">
        <v>43830</v>
      </c>
      <c r="H28" s="101"/>
      <c r="J28" s="16">
        <v>44196</v>
      </c>
      <c r="K28" s="15">
        <v>43830</v>
      </c>
    </row>
    <row r="29" spans="2:13" ht="10.5" hidden="1" customHeight="1" x14ac:dyDescent="0.25">
      <c r="B29" s="8"/>
      <c r="C29" s="28"/>
      <c r="D29" s="17"/>
      <c r="E29" s="98"/>
      <c r="F29" s="28"/>
      <c r="G29" s="17"/>
      <c r="H29" s="98"/>
      <c r="J29" s="28"/>
      <c r="K29" s="17"/>
    </row>
    <row r="30" spans="2:13" ht="10.5" customHeight="1" x14ac:dyDescent="0.25">
      <c r="B30" s="1" t="s">
        <v>1</v>
      </c>
      <c r="C30" s="13">
        <f>SUM(C31:C36)</f>
        <v>45</v>
      </c>
      <c r="D30" s="13">
        <f>SUM(D31:D36)</f>
        <v>41</v>
      </c>
      <c r="E30" s="97"/>
      <c r="F30" s="13">
        <f>SUM(F31:F36)</f>
        <v>1364</v>
      </c>
      <c r="G30" s="13">
        <f>SUM(G31:G36)</f>
        <v>1134</v>
      </c>
      <c r="H30" s="106"/>
      <c r="J30" s="13">
        <f>SUM(J31:J36)</f>
        <v>1409</v>
      </c>
      <c r="K30" s="13">
        <f>SUM(K31:K36)</f>
        <v>1175</v>
      </c>
    </row>
    <row r="31" spans="2:13" ht="10.5" customHeight="1" x14ac:dyDescent="0.25">
      <c r="B31" s="8" t="s">
        <v>15</v>
      </c>
      <c r="C31" s="18">
        <v>42</v>
      </c>
      <c r="D31" s="18">
        <v>41</v>
      </c>
      <c r="E31" s="95"/>
      <c r="F31" s="18">
        <v>61</v>
      </c>
      <c r="G31" s="18">
        <v>26</v>
      </c>
      <c r="H31" s="107"/>
      <c r="J31" s="18">
        <f>C31+F31</f>
        <v>103</v>
      </c>
      <c r="K31" s="18">
        <f>D31+G31</f>
        <v>67</v>
      </c>
    </row>
    <row r="32" spans="2:13" ht="10.5" hidden="1" customHeight="1" x14ac:dyDescent="0.25">
      <c r="B32" s="8" t="s">
        <v>16</v>
      </c>
      <c r="C32" s="18"/>
      <c r="D32" s="18"/>
      <c r="E32" s="95"/>
      <c r="F32" s="18">
        <v>0</v>
      </c>
      <c r="G32" s="18">
        <v>0</v>
      </c>
      <c r="H32" s="107"/>
      <c r="J32" s="18">
        <f t="shared" ref="J32:K36" si="3">C32+F32</f>
        <v>0</v>
      </c>
      <c r="K32" s="18">
        <f t="shared" si="3"/>
        <v>0</v>
      </c>
    </row>
    <row r="33" spans="2:14" ht="10.5" hidden="1" customHeight="1" x14ac:dyDescent="0.25">
      <c r="B33" s="8" t="s">
        <v>17</v>
      </c>
      <c r="C33" s="18"/>
      <c r="D33" s="18"/>
      <c r="E33" s="95"/>
      <c r="F33" s="18">
        <v>594</v>
      </c>
      <c r="G33" s="18">
        <v>658</v>
      </c>
      <c r="H33" s="107"/>
      <c r="J33" s="18">
        <f t="shared" si="3"/>
        <v>594</v>
      </c>
      <c r="K33" s="18">
        <f t="shared" si="3"/>
        <v>658</v>
      </c>
    </row>
    <row r="34" spans="2:14" ht="10.5" customHeight="1" x14ac:dyDescent="0.25">
      <c r="B34" s="8" t="s">
        <v>18</v>
      </c>
      <c r="C34" s="18">
        <v>3</v>
      </c>
      <c r="D34" s="18">
        <v>0</v>
      </c>
      <c r="E34" s="95"/>
      <c r="F34" s="18">
        <v>709</v>
      </c>
      <c r="G34" s="18">
        <v>434</v>
      </c>
      <c r="H34" s="107"/>
      <c r="J34" s="18">
        <f t="shared" si="3"/>
        <v>712</v>
      </c>
      <c r="K34" s="18">
        <f t="shared" si="3"/>
        <v>434</v>
      </c>
    </row>
    <row r="35" spans="2:14" ht="10.5" hidden="1" customHeight="1" x14ac:dyDescent="0.25">
      <c r="B35" s="8" t="s">
        <v>19</v>
      </c>
      <c r="C35" s="8"/>
      <c r="D35" s="8"/>
      <c r="E35" s="95"/>
      <c r="F35" s="8">
        <v>0</v>
      </c>
      <c r="G35" s="8">
        <v>0</v>
      </c>
      <c r="H35" s="107"/>
      <c r="J35" s="18">
        <f t="shared" si="3"/>
        <v>0</v>
      </c>
      <c r="K35" s="18">
        <f t="shared" si="3"/>
        <v>0</v>
      </c>
    </row>
    <row r="36" spans="2:14" ht="10.5" hidden="1" customHeight="1" x14ac:dyDescent="0.25">
      <c r="B36" s="8" t="s">
        <v>20</v>
      </c>
      <c r="C36" s="18"/>
      <c r="D36" s="18"/>
      <c r="E36" s="95"/>
      <c r="F36" s="18">
        <v>0</v>
      </c>
      <c r="G36" s="18">
        <v>16</v>
      </c>
      <c r="H36" s="107"/>
      <c r="J36" s="18">
        <f t="shared" si="3"/>
        <v>0</v>
      </c>
      <c r="K36" s="18">
        <f t="shared" si="3"/>
        <v>16</v>
      </c>
    </row>
    <row r="37" spans="2:14" ht="10.5" hidden="1" customHeight="1" x14ac:dyDescent="0.25">
      <c r="B37" s="8"/>
      <c r="C37" s="8"/>
      <c r="D37" s="8"/>
      <c r="E37" s="96"/>
      <c r="F37" s="8"/>
      <c r="G37" s="8"/>
      <c r="H37" s="108"/>
      <c r="J37" s="8"/>
      <c r="K37" s="8"/>
    </row>
    <row r="38" spans="2:14" ht="10.5" customHeight="1" x14ac:dyDescent="0.25">
      <c r="B38" s="1" t="s">
        <v>8</v>
      </c>
      <c r="C38" s="13">
        <f>C39+C47</f>
        <v>24130</v>
      </c>
      <c r="D38" s="13">
        <f>D39+D47</f>
        <v>11019</v>
      </c>
      <c r="E38" s="97"/>
      <c r="F38" s="13">
        <f>F39+F47</f>
        <v>502</v>
      </c>
      <c r="G38" s="13">
        <f>G39+G47</f>
        <v>2884</v>
      </c>
      <c r="H38" s="106"/>
      <c r="J38" s="13">
        <f>J39+J47</f>
        <v>11796</v>
      </c>
      <c r="K38" s="13">
        <f>K39+K47</f>
        <v>11076</v>
      </c>
      <c r="N38" s="82">
        <f>57000+3646988</f>
        <v>3703988</v>
      </c>
    </row>
    <row r="39" spans="2:14" ht="10.5" customHeight="1" x14ac:dyDescent="0.25">
      <c r="B39" s="1" t="s">
        <v>21</v>
      </c>
      <c r="C39" s="13">
        <f>SUM(C40:C45)</f>
        <v>13189</v>
      </c>
      <c r="D39" s="13">
        <f>SUM(D40:D43)</f>
        <v>7372</v>
      </c>
      <c r="E39" s="97"/>
      <c r="F39" s="13">
        <f>SUM(F40:F43)</f>
        <v>13279</v>
      </c>
      <c r="G39" s="13">
        <f>SUM(G40:G43)</f>
        <v>10257</v>
      </c>
      <c r="H39" s="106"/>
      <c r="J39" s="13">
        <f>SUM(J40:J45)</f>
        <v>855</v>
      </c>
      <c r="K39" s="13">
        <f>SUM(K40:K43)</f>
        <v>7429</v>
      </c>
    </row>
    <row r="40" spans="2:14" ht="10.5" hidden="1" customHeight="1" x14ac:dyDescent="0.25">
      <c r="B40" s="8" t="s">
        <v>30</v>
      </c>
      <c r="C40" s="18"/>
      <c r="D40" s="18"/>
      <c r="E40" s="95"/>
      <c r="F40" s="18">
        <v>0</v>
      </c>
      <c r="G40" s="18">
        <v>57</v>
      </c>
      <c r="H40" s="107"/>
      <c r="J40" s="18">
        <f t="shared" ref="J40:K45" si="4">C40+F40</f>
        <v>0</v>
      </c>
      <c r="K40" s="18">
        <f t="shared" si="4"/>
        <v>57</v>
      </c>
    </row>
    <row r="41" spans="2:14" ht="10.5" customHeight="1" x14ac:dyDescent="0.25">
      <c r="B41" s="8" t="s">
        <v>83</v>
      </c>
      <c r="C41" s="18">
        <v>12777</v>
      </c>
      <c r="D41" s="18">
        <v>7372</v>
      </c>
      <c r="E41" s="95"/>
      <c r="F41" s="18"/>
      <c r="G41" s="18"/>
      <c r="H41" s="107"/>
      <c r="I41" s="18"/>
      <c r="J41" s="18">
        <v>0</v>
      </c>
      <c r="K41" s="18">
        <f t="shared" si="4"/>
        <v>7372</v>
      </c>
    </row>
    <row r="42" spans="2:14" ht="10.5" hidden="1" customHeight="1" x14ac:dyDescent="0.25">
      <c r="B42" s="8" t="s">
        <v>122</v>
      </c>
      <c r="C42" s="18"/>
      <c r="D42" s="18"/>
      <c r="E42" s="95"/>
      <c r="F42" s="18">
        <v>443</v>
      </c>
      <c r="G42" s="18">
        <v>0</v>
      </c>
      <c r="H42" s="107"/>
      <c r="I42" s="18"/>
      <c r="J42" s="18">
        <f t="shared" si="4"/>
        <v>443</v>
      </c>
      <c r="K42" s="18">
        <f t="shared" si="4"/>
        <v>0</v>
      </c>
    </row>
    <row r="43" spans="2:14" ht="10.5" hidden="1" customHeight="1" x14ac:dyDescent="0.25">
      <c r="B43" s="8" t="s">
        <v>22</v>
      </c>
      <c r="C43" s="18"/>
      <c r="D43" s="18"/>
      <c r="E43" s="95"/>
      <c r="F43" s="18">
        <v>12836</v>
      </c>
      <c r="G43" s="18">
        <v>10200</v>
      </c>
      <c r="H43" s="107">
        <f>G43-F43</f>
        <v>-2636</v>
      </c>
      <c r="I43" s="18"/>
      <c r="J43" s="18">
        <v>0</v>
      </c>
      <c r="K43" s="18">
        <v>0</v>
      </c>
    </row>
    <row r="44" spans="2:14" ht="10.5" customHeight="1" x14ac:dyDescent="0.25">
      <c r="B44" s="8" t="s">
        <v>120</v>
      </c>
      <c r="C44" s="18">
        <v>30</v>
      </c>
      <c r="D44" s="18">
        <v>0</v>
      </c>
      <c r="E44" s="95"/>
      <c r="F44" s="18"/>
      <c r="G44" s="18"/>
      <c r="H44" s="107"/>
      <c r="I44" s="18"/>
      <c r="J44" s="18">
        <f t="shared" si="4"/>
        <v>30</v>
      </c>
      <c r="K44" s="18">
        <f t="shared" si="4"/>
        <v>0</v>
      </c>
    </row>
    <row r="45" spans="2:14" ht="10.5" customHeight="1" x14ac:dyDescent="0.25">
      <c r="B45" s="8" t="s">
        <v>119</v>
      </c>
      <c r="C45" s="18">
        <v>382</v>
      </c>
      <c r="D45" s="18">
        <v>0</v>
      </c>
      <c r="E45" s="95"/>
      <c r="F45" s="18"/>
      <c r="G45" s="18"/>
      <c r="H45" s="107"/>
      <c r="I45" s="18"/>
      <c r="J45" s="18">
        <f t="shared" si="4"/>
        <v>382</v>
      </c>
      <c r="K45" s="18">
        <f t="shared" si="4"/>
        <v>0</v>
      </c>
    </row>
    <row r="46" spans="2:14" ht="10.5" hidden="1" customHeight="1" x14ac:dyDescent="0.25">
      <c r="B46" s="8"/>
      <c r="C46" s="8"/>
      <c r="D46" s="8"/>
      <c r="E46" s="96"/>
      <c r="F46" s="8"/>
      <c r="G46" s="8"/>
      <c r="H46" s="108"/>
      <c r="J46" s="8"/>
      <c r="K46" s="8"/>
      <c r="N46" s="83"/>
    </row>
    <row r="47" spans="2:14" ht="10.5" customHeight="1" x14ac:dyDescent="0.25">
      <c r="B47" s="1" t="s">
        <v>23</v>
      </c>
      <c r="C47" s="27">
        <f>C48+C51+C52</f>
        <v>10941</v>
      </c>
      <c r="D47" s="27">
        <f>D48+D51+D52</f>
        <v>3647</v>
      </c>
      <c r="E47" s="102"/>
      <c r="F47" s="27">
        <f>F48+F51+F52</f>
        <v>-12777</v>
      </c>
      <c r="G47" s="27">
        <f>G48+G51+G52</f>
        <v>-7373</v>
      </c>
      <c r="H47" s="110"/>
      <c r="J47" s="27">
        <f>J48+J51+J52</f>
        <v>10941</v>
      </c>
      <c r="K47" s="27">
        <f>K48+K51+K52</f>
        <v>3647</v>
      </c>
      <c r="N47" s="27">
        <f>SUM(N48:N53)</f>
        <v>3646988</v>
      </c>
    </row>
    <row r="48" spans="2:14" ht="10.5" customHeight="1" x14ac:dyDescent="0.25">
      <c r="B48" s="8" t="s">
        <v>24</v>
      </c>
      <c r="C48" s="25">
        <v>27325</v>
      </c>
      <c r="D48" s="25">
        <v>14457</v>
      </c>
      <c r="E48" s="95"/>
      <c r="F48" s="25">
        <v>3385</v>
      </c>
      <c r="G48" s="25">
        <v>3385</v>
      </c>
      <c r="H48" s="111"/>
      <c r="J48" s="25">
        <v>27325</v>
      </c>
      <c r="K48" s="25">
        <v>14457</v>
      </c>
      <c r="N48" s="25">
        <v>14456676</v>
      </c>
    </row>
    <row r="49" spans="2:14" ht="10.5" customHeight="1" x14ac:dyDescent="0.25">
      <c r="B49" s="8" t="s">
        <v>25</v>
      </c>
      <c r="C49" s="25">
        <f>C48-C50</f>
        <v>27315</v>
      </c>
      <c r="D49" s="25">
        <f>D48-D50</f>
        <v>14447</v>
      </c>
      <c r="E49" s="103"/>
      <c r="F49" s="25"/>
      <c r="G49" s="25"/>
      <c r="H49" s="111"/>
      <c r="J49" s="25">
        <f>J48-J50</f>
        <v>27315</v>
      </c>
      <c r="K49" s="25">
        <f>K48-K50</f>
        <v>14447</v>
      </c>
      <c r="N49" s="25"/>
    </row>
    <row r="50" spans="2:14" ht="10.5" customHeight="1" x14ac:dyDescent="0.25">
      <c r="B50" s="8" t="s">
        <v>26</v>
      </c>
      <c r="C50" s="25">
        <v>10</v>
      </c>
      <c r="D50" s="25">
        <v>10</v>
      </c>
      <c r="E50" s="104"/>
      <c r="F50" s="26"/>
      <c r="G50" s="26"/>
      <c r="H50" s="112"/>
      <c r="J50" s="25">
        <v>10</v>
      </c>
      <c r="K50" s="25">
        <v>10</v>
      </c>
      <c r="N50" s="25"/>
    </row>
    <row r="51" spans="2:14" ht="10.5" customHeight="1" x14ac:dyDescent="0.25">
      <c r="B51" s="8" t="s">
        <v>27</v>
      </c>
      <c r="C51" s="25">
        <v>-16989</v>
      </c>
      <c r="D51" s="25">
        <v>-11415</v>
      </c>
      <c r="E51" s="95"/>
      <c r="F51" s="25">
        <v>-16171</v>
      </c>
      <c r="G51" s="25">
        <v>-10767</v>
      </c>
      <c r="H51" s="111"/>
      <c r="I51" s="25">
        <v>0</v>
      </c>
      <c r="J51" s="25">
        <v>-16989</v>
      </c>
      <c r="K51" s="25">
        <v>-11415</v>
      </c>
      <c r="N51" s="25">
        <v>-11415026</v>
      </c>
    </row>
    <row r="52" spans="2:14" ht="10.5" customHeight="1" x14ac:dyDescent="0.25">
      <c r="B52" s="8" t="s">
        <v>28</v>
      </c>
      <c r="C52" s="25">
        <v>605</v>
      </c>
      <c r="D52" s="25">
        <v>605</v>
      </c>
      <c r="E52" s="103"/>
      <c r="F52" s="25">
        <v>9</v>
      </c>
      <c r="G52" s="25">
        <v>9</v>
      </c>
      <c r="H52" s="111"/>
      <c r="J52" s="25">
        <v>605</v>
      </c>
      <c r="K52" s="25">
        <v>605</v>
      </c>
      <c r="N52" s="25">
        <v>605340</v>
      </c>
    </row>
    <row r="53" spans="2:14" ht="10.5" hidden="1" customHeight="1" x14ac:dyDescent="0.25">
      <c r="B53" s="8" t="s">
        <v>85</v>
      </c>
      <c r="C53" s="25"/>
      <c r="D53" s="25"/>
      <c r="E53" s="103"/>
      <c r="F53" s="25"/>
      <c r="G53" s="25"/>
      <c r="H53" s="111"/>
      <c r="J53" s="25"/>
      <c r="K53" s="25"/>
      <c r="N53" s="27">
        <v>-2</v>
      </c>
    </row>
    <row r="54" spans="2:14" ht="10.5" hidden="1" customHeight="1" x14ac:dyDescent="0.25">
      <c r="B54" s="8"/>
      <c r="C54" s="26"/>
      <c r="D54" s="26"/>
      <c r="E54" s="104"/>
      <c r="F54" s="26"/>
      <c r="G54" s="26"/>
      <c r="H54" s="112"/>
      <c r="J54" s="26"/>
      <c r="K54" s="26"/>
    </row>
    <row r="55" spans="2:14" ht="10.5" customHeight="1" thickBot="1" x14ac:dyDescent="0.3">
      <c r="B55" s="1" t="s">
        <v>29</v>
      </c>
      <c r="C55" s="14">
        <f>C38+C30</f>
        <v>24175</v>
      </c>
      <c r="D55" s="14">
        <f>D38+D30</f>
        <v>11060</v>
      </c>
      <c r="E55" s="57"/>
      <c r="F55" s="14">
        <f>F38+F30</f>
        <v>1866</v>
      </c>
      <c r="G55" s="14">
        <f>G38+G30</f>
        <v>4018</v>
      </c>
      <c r="H55" s="97"/>
      <c r="J55" s="14">
        <f>J38+J30</f>
        <v>13205</v>
      </c>
      <c r="K55" s="14">
        <f>K38+K30</f>
        <v>12251</v>
      </c>
    </row>
    <row r="56" spans="2:14" ht="10.5" customHeight="1" x14ac:dyDescent="0.25"/>
    <row r="57" spans="2:14" ht="10.5" hidden="1" customHeight="1" x14ac:dyDescent="0.25">
      <c r="C57" s="6">
        <f>C55-C24</f>
        <v>0</v>
      </c>
      <c r="D57" s="6">
        <f>D55-D24</f>
        <v>0</v>
      </c>
      <c r="E57" s="64"/>
      <c r="F57" s="6">
        <f>F55-F24</f>
        <v>0</v>
      </c>
      <c r="G57" s="6">
        <f>G55-G24</f>
        <v>0</v>
      </c>
      <c r="H57" s="113"/>
      <c r="J57" s="6">
        <f>J55-J24</f>
        <v>0</v>
      </c>
      <c r="K57" s="6">
        <f>K55-K24</f>
        <v>7372</v>
      </c>
    </row>
    <row r="61" spans="2:14" x14ac:dyDescent="0.25">
      <c r="E61" s="64">
        <f>D48-C48</f>
        <v>-12868</v>
      </c>
    </row>
  </sheetData>
  <mergeCells count="6">
    <mergeCell ref="C4:D4"/>
    <mergeCell ref="F4:G4"/>
    <mergeCell ref="J4:K4"/>
    <mergeCell ref="C27:D27"/>
    <mergeCell ref="F27:G27"/>
    <mergeCell ref="J27:K27"/>
  </mergeCells>
  <pageMargins left="0.511811024" right="0.511811024" top="0.78740157499999996" bottom="0.78740157499999996" header="0.31496062000000002" footer="0.31496062000000002"/>
  <pageSetup paperSize="9" scale="78" fitToHeight="0" orientation="landscape" r:id="rId1"/>
  <ignoredErrors>
    <ignoredError sqref="J17" formula="1"/>
    <ignoredError sqref="D3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07F62-2A1A-421F-8626-892B957FE41B}">
  <dimension ref="B2:P53"/>
  <sheetViews>
    <sheetView topLeftCell="A34" workbookViewId="0"/>
  </sheetViews>
  <sheetFormatPr defaultRowHeight="11.25" x14ac:dyDescent="0.2"/>
  <cols>
    <col min="1" max="1" width="3.7109375" style="117" customWidth="1"/>
    <col min="2" max="2" width="28.7109375" style="117" customWidth="1"/>
    <col min="3" max="3" width="5.28515625" style="117" customWidth="1"/>
    <col min="4" max="6" width="12.7109375" style="117" customWidth="1"/>
    <col min="7" max="7" width="5" style="117" customWidth="1"/>
    <col min="8" max="10" width="12.7109375" style="117" customWidth="1"/>
    <col min="11" max="14" width="9.140625" style="117"/>
    <col min="15" max="15" width="28.7109375" style="117" customWidth="1"/>
    <col min="16" max="16" width="5.28515625" style="117" customWidth="1"/>
    <col min="17" max="16384" width="9.140625" style="117"/>
  </cols>
  <sheetData>
    <row r="2" spans="2:16" ht="10.5" customHeight="1" thickBot="1" x14ac:dyDescent="0.25">
      <c r="D2" s="129" t="s">
        <v>80</v>
      </c>
      <c r="E2" s="129"/>
      <c r="F2" s="129"/>
      <c r="G2" s="118"/>
      <c r="H2" s="129" t="s">
        <v>81</v>
      </c>
      <c r="I2" s="129"/>
      <c r="J2" s="129"/>
      <c r="O2" s="118"/>
    </row>
    <row r="3" spans="2:16" ht="10.5" customHeight="1" thickBot="1" x14ac:dyDescent="0.25">
      <c r="B3" s="29" t="s">
        <v>0</v>
      </c>
      <c r="C3" s="34" t="s">
        <v>128</v>
      </c>
      <c r="D3" s="119" t="s">
        <v>129</v>
      </c>
      <c r="E3" s="120">
        <v>43830</v>
      </c>
      <c r="F3" s="121">
        <v>43466</v>
      </c>
      <c r="G3" s="122"/>
      <c r="H3" s="123">
        <v>44196</v>
      </c>
      <c r="I3" s="120">
        <v>43830</v>
      </c>
      <c r="J3" s="124">
        <v>43466</v>
      </c>
      <c r="O3" s="29" t="s">
        <v>0</v>
      </c>
      <c r="P3" s="34" t="s">
        <v>128</v>
      </c>
    </row>
    <row r="4" spans="2:16" ht="10.5" customHeight="1" x14ac:dyDescent="0.2">
      <c r="E4" s="26" t="s">
        <v>130</v>
      </c>
      <c r="F4" s="26" t="s">
        <v>130</v>
      </c>
      <c r="G4" s="26"/>
      <c r="I4" s="26" t="s">
        <v>130</v>
      </c>
      <c r="J4" s="26" t="s">
        <v>130</v>
      </c>
    </row>
    <row r="5" spans="2:16" ht="10.5" customHeight="1" x14ac:dyDescent="0.2">
      <c r="B5" s="29" t="s">
        <v>1</v>
      </c>
      <c r="C5" s="29"/>
      <c r="D5" s="22">
        <f>SUM(D6:D11)</f>
        <v>1033</v>
      </c>
      <c r="E5" s="22">
        <f t="shared" ref="E5:F5" si="0">SUM(E6:E11)</f>
        <v>810</v>
      </c>
      <c r="F5" s="22">
        <f t="shared" si="0"/>
        <v>669</v>
      </c>
      <c r="G5" s="22"/>
      <c r="H5" s="22">
        <f t="shared" ref="H5:J5" si="1">SUM(H6:H11)</f>
        <v>2552</v>
      </c>
      <c r="I5" s="22">
        <f t="shared" si="1"/>
        <v>3124</v>
      </c>
      <c r="J5" s="22">
        <f t="shared" si="1"/>
        <v>2968</v>
      </c>
      <c r="K5" s="125">
        <f>I5-E5</f>
        <v>2314</v>
      </c>
      <c r="L5" s="125">
        <f>J5-F5</f>
        <v>2299</v>
      </c>
      <c r="O5" s="29" t="s">
        <v>1</v>
      </c>
      <c r="P5" s="29"/>
    </row>
    <row r="6" spans="2:16" ht="10.5" customHeight="1" x14ac:dyDescent="0.2">
      <c r="B6" s="26" t="s">
        <v>2</v>
      </c>
      <c r="C6" s="26"/>
      <c r="D6" s="24">
        <v>982</v>
      </c>
      <c r="E6" s="24">
        <v>742</v>
      </c>
      <c r="F6" s="24">
        <v>622</v>
      </c>
      <c r="G6" s="24"/>
      <c r="H6" s="23">
        <v>1402</v>
      </c>
      <c r="I6" s="24">
        <v>754</v>
      </c>
      <c r="J6" s="47">
        <f>51+F6</f>
        <v>673</v>
      </c>
      <c r="O6" s="26" t="s">
        <v>2</v>
      </c>
      <c r="P6" s="26"/>
    </row>
    <row r="7" spans="2:16" ht="10.5" customHeight="1" x14ac:dyDescent="0.2">
      <c r="B7" s="26" t="s">
        <v>3</v>
      </c>
      <c r="C7" s="26"/>
      <c r="D7" s="24" t="s">
        <v>7</v>
      </c>
      <c r="E7" s="24" t="s">
        <v>7</v>
      </c>
      <c r="F7" s="24" t="s">
        <v>7</v>
      </c>
      <c r="G7" s="24"/>
      <c r="H7" s="24">
        <v>908</v>
      </c>
      <c r="I7" s="23">
        <v>2251</v>
      </c>
      <c r="J7" s="43">
        <v>2222</v>
      </c>
      <c r="O7" s="26" t="s">
        <v>3</v>
      </c>
      <c r="P7" s="26"/>
    </row>
    <row r="8" spans="2:16" ht="10.5" customHeight="1" x14ac:dyDescent="0.2">
      <c r="B8" s="26" t="s">
        <v>131</v>
      </c>
      <c r="C8" s="26"/>
      <c r="D8" s="24" t="s">
        <v>7</v>
      </c>
      <c r="E8" s="24" t="s">
        <v>7</v>
      </c>
      <c r="F8" s="24" t="s">
        <v>7</v>
      </c>
      <c r="G8" s="24"/>
      <c r="H8" s="24" t="s">
        <v>7</v>
      </c>
      <c r="I8" s="24" t="s">
        <v>7</v>
      </c>
      <c r="J8" s="24" t="s">
        <v>7</v>
      </c>
      <c r="O8" s="26" t="s">
        <v>131</v>
      </c>
      <c r="P8" s="26"/>
    </row>
    <row r="9" spans="2:16" ht="10.5" customHeight="1" x14ac:dyDescent="0.2">
      <c r="B9" s="26" t="s">
        <v>4</v>
      </c>
      <c r="C9" s="26"/>
      <c r="D9" s="24">
        <v>51</v>
      </c>
      <c r="E9" s="24">
        <v>51</v>
      </c>
      <c r="F9" s="24">
        <v>47</v>
      </c>
      <c r="G9" s="24"/>
      <c r="H9" s="24">
        <v>57</v>
      </c>
      <c r="I9" s="24">
        <v>52</v>
      </c>
      <c r="J9" s="47">
        <f>1+F9</f>
        <v>48</v>
      </c>
      <c r="O9" s="26" t="s">
        <v>4</v>
      </c>
      <c r="P9" s="26"/>
    </row>
    <row r="10" spans="2:16" ht="10.5" customHeight="1" x14ac:dyDescent="0.2">
      <c r="B10" s="26" t="s">
        <v>5</v>
      </c>
      <c r="C10" s="26"/>
      <c r="D10" s="24" t="s">
        <v>7</v>
      </c>
      <c r="E10" s="10" t="s">
        <v>7</v>
      </c>
      <c r="F10" s="10" t="s">
        <v>7</v>
      </c>
      <c r="G10" s="10"/>
      <c r="H10" s="24">
        <v>40</v>
      </c>
      <c r="I10" s="24">
        <v>50</v>
      </c>
      <c r="J10" s="47">
        <v>25</v>
      </c>
      <c r="O10" s="26" t="s">
        <v>5</v>
      </c>
      <c r="P10" s="26"/>
    </row>
    <row r="11" spans="2:16" ht="10.5" customHeight="1" x14ac:dyDescent="0.2">
      <c r="B11" s="26" t="s">
        <v>6</v>
      </c>
      <c r="C11" s="26"/>
      <c r="D11" s="24" t="s">
        <v>7</v>
      </c>
      <c r="E11" s="24">
        <v>17</v>
      </c>
      <c r="F11" s="10" t="s">
        <v>7</v>
      </c>
      <c r="G11" s="10"/>
      <c r="H11" s="24">
        <v>145</v>
      </c>
      <c r="I11" s="24">
        <v>17</v>
      </c>
      <c r="J11" s="47" t="s">
        <v>7</v>
      </c>
      <c r="O11" s="26" t="s">
        <v>6</v>
      </c>
      <c r="P11" s="26"/>
    </row>
    <row r="12" spans="2:16" ht="10.5" customHeight="1" x14ac:dyDescent="0.2">
      <c r="B12" s="8"/>
      <c r="C12" s="8"/>
      <c r="D12" s="8"/>
      <c r="E12" s="8"/>
      <c r="F12" s="8"/>
      <c r="G12" s="8"/>
      <c r="H12" s="8"/>
      <c r="I12" s="8"/>
      <c r="J12" s="40"/>
      <c r="O12" s="8"/>
      <c r="P12" s="8"/>
    </row>
    <row r="13" spans="2:16" ht="10.5" customHeight="1" x14ac:dyDescent="0.2">
      <c r="B13" s="29" t="s">
        <v>8</v>
      </c>
      <c r="C13" s="29"/>
      <c r="D13" s="22">
        <f>D15+D18</f>
        <v>23142</v>
      </c>
      <c r="E13" s="22">
        <f t="shared" ref="E13:F13" si="2">E15+E18</f>
        <v>1709</v>
      </c>
      <c r="F13" s="22">
        <f t="shared" si="2"/>
        <v>3715</v>
      </c>
      <c r="G13" s="22"/>
      <c r="H13" s="22">
        <f>H15+H18+H14+H16</f>
        <v>10653</v>
      </c>
      <c r="I13" s="22">
        <f>I14+I16+I18</f>
        <v>586</v>
      </c>
      <c r="J13" s="22">
        <f>J14+J18</f>
        <v>654</v>
      </c>
      <c r="K13" s="125">
        <f>I13+E18</f>
        <v>637</v>
      </c>
      <c r="L13" s="125">
        <f>J13+F18</f>
        <v>719</v>
      </c>
      <c r="O13" s="29" t="s">
        <v>8</v>
      </c>
      <c r="P13" s="29"/>
    </row>
    <row r="14" spans="2:16" ht="10.5" customHeight="1" x14ac:dyDescent="0.2">
      <c r="B14" s="26" t="s">
        <v>4</v>
      </c>
      <c r="C14" s="26"/>
      <c r="D14" s="24" t="s">
        <v>7</v>
      </c>
      <c r="E14" s="10" t="s">
        <v>7</v>
      </c>
      <c r="F14" s="10" t="s">
        <v>7</v>
      </c>
      <c r="G14" s="10"/>
      <c r="H14" s="24">
        <v>17</v>
      </c>
      <c r="I14" s="24">
        <v>18</v>
      </c>
      <c r="J14" s="47">
        <v>18</v>
      </c>
      <c r="O14" s="26" t="s">
        <v>4</v>
      </c>
      <c r="P14" s="26"/>
    </row>
    <row r="15" spans="2:16" ht="10.5" customHeight="1" x14ac:dyDescent="0.2">
      <c r="B15" s="26" t="s">
        <v>132</v>
      </c>
      <c r="C15" s="26"/>
      <c r="D15" s="23">
        <v>23105</v>
      </c>
      <c r="E15" s="23">
        <f>2827-1169</f>
        <v>1658</v>
      </c>
      <c r="F15" s="23">
        <f>4819-1169</f>
        <v>3650</v>
      </c>
      <c r="G15" s="23"/>
      <c r="H15" s="23">
        <v>10269</v>
      </c>
      <c r="I15" s="10" t="s">
        <v>133</v>
      </c>
      <c r="J15" s="47" t="s">
        <v>7</v>
      </c>
      <c r="O15" s="26" t="s">
        <v>132</v>
      </c>
      <c r="P15" s="26"/>
    </row>
    <row r="16" spans="2:16" ht="10.5" customHeight="1" x14ac:dyDescent="0.2">
      <c r="B16" s="26" t="s">
        <v>13</v>
      </c>
      <c r="C16" s="26"/>
      <c r="D16" s="24" t="s">
        <v>7</v>
      </c>
      <c r="E16" s="10" t="s">
        <v>7</v>
      </c>
      <c r="F16" s="10" t="s">
        <v>7</v>
      </c>
      <c r="G16" s="10"/>
      <c r="H16" s="24">
        <v>74</v>
      </c>
      <c r="I16" s="24">
        <v>80</v>
      </c>
      <c r="J16" s="47" t="s">
        <v>7</v>
      </c>
      <c r="O16" s="26" t="s">
        <v>13</v>
      </c>
      <c r="P16" s="26"/>
    </row>
    <row r="17" spans="2:16" ht="10.5" customHeight="1" x14ac:dyDescent="0.2">
      <c r="B17" s="8"/>
      <c r="C17" s="8"/>
      <c r="D17" s="8"/>
      <c r="E17" s="8"/>
      <c r="F17" s="8"/>
      <c r="G17" s="8"/>
      <c r="H17" s="8"/>
      <c r="I17" s="8"/>
      <c r="J17" s="40"/>
      <c r="O17" s="8"/>
      <c r="P17" s="8"/>
    </row>
    <row r="18" spans="2:16" ht="10.5" customHeight="1" x14ac:dyDescent="0.2">
      <c r="B18" s="29" t="s">
        <v>9</v>
      </c>
      <c r="C18" s="29"/>
      <c r="D18" s="32">
        <v>37</v>
      </c>
      <c r="E18" s="32">
        <v>51</v>
      </c>
      <c r="F18" s="32">
        <v>65</v>
      </c>
      <c r="G18" s="32"/>
      <c r="H18" s="32">
        <f>SUM(H19:H20)</f>
        <v>293</v>
      </c>
      <c r="I18" s="32">
        <f t="shared" ref="I18:J18" si="3">SUM(I19:I20)</f>
        <v>488</v>
      </c>
      <c r="J18" s="32">
        <f t="shared" si="3"/>
        <v>636</v>
      </c>
      <c r="K18" s="117">
        <f>I18-E18</f>
        <v>437</v>
      </c>
      <c r="L18" s="117">
        <f>J18-F18</f>
        <v>571</v>
      </c>
      <c r="O18" s="29" t="s">
        <v>9</v>
      </c>
      <c r="P18" s="29"/>
    </row>
    <row r="19" spans="2:16" ht="10.5" customHeight="1" x14ac:dyDescent="0.2">
      <c r="B19" s="26" t="s">
        <v>10</v>
      </c>
      <c r="C19" s="26"/>
      <c r="D19" s="24" t="s">
        <v>7</v>
      </c>
      <c r="E19" s="10" t="s">
        <v>7</v>
      </c>
      <c r="F19" s="10" t="s">
        <v>7</v>
      </c>
      <c r="G19" s="10"/>
      <c r="H19" s="24">
        <v>44</v>
      </c>
      <c r="I19" s="24">
        <v>148</v>
      </c>
      <c r="J19" s="47">
        <v>219</v>
      </c>
      <c r="O19" s="26" t="s">
        <v>10</v>
      </c>
      <c r="P19" s="26"/>
    </row>
    <row r="20" spans="2:16" ht="10.5" customHeight="1" x14ac:dyDescent="0.2">
      <c r="B20" s="26" t="s">
        <v>11</v>
      </c>
      <c r="C20" s="26"/>
      <c r="D20" s="24">
        <v>37</v>
      </c>
      <c r="E20" s="24">
        <v>51</v>
      </c>
      <c r="F20" s="24">
        <v>65</v>
      </c>
      <c r="G20" s="24"/>
      <c r="H20" s="24">
        <v>249</v>
      </c>
      <c r="I20" s="24">
        <v>340</v>
      </c>
      <c r="J20" s="47">
        <f>352+F20</f>
        <v>417</v>
      </c>
      <c r="O20" s="26" t="s">
        <v>11</v>
      </c>
      <c r="P20" s="26"/>
    </row>
    <row r="21" spans="2:16" ht="10.5" customHeight="1" x14ac:dyDescent="0.2">
      <c r="B21" s="8"/>
      <c r="C21" s="8"/>
      <c r="D21" s="8"/>
      <c r="E21" s="8"/>
      <c r="F21" s="8"/>
      <c r="G21" s="8"/>
      <c r="H21" s="8"/>
      <c r="I21" s="8"/>
      <c r="J21" s="40"/>
      <c r="O21" s="8"/>
      <c r="P21" s="8"/>
    </row>
    <row r="22" spans="2:16" ht="10.5" customHeight="1" thickBot="1" x14ac:dyDescent="0.25">
      <c r="B22" s="29" t="s">
        <v>12</v>
      </c>
      <c r="C22" s="29"/>
      <c r="D22" s="31">
        <f>D13+D5</f>
        <v>24175</v>
      </c>
      <c r="E22" s="31">
        <f t="shared" ref="E22:J22" si="4">E13+E5</f>
        <v>2519</v>
      </c>
      <c r="F22" s="31">
        <f t="shared" si="4"/>
        <v>4384</v>
      </c>
      <c r="G22" s="126"/>
      <c r="H22" s="31">
        <f t="shared" si="4"/>
        <v>13205</v>
      </c>
      <c r="I22" s="31">
        <f t="shared" si="4"/>
        <v>3710</v>
      </c>
      <c r="J22" s="31">
        <f t="shared" si="4"/>
        <v>3622</v>
      </c>
      <c r="K22" s="125">
        <f>E22-I22</f>
        <v>-1191</v>
      </c>
      <c r="L22" s="125">
        <f>F22-J22</f>
        <v>762</v>
      </c>
      <c r="O22" s="29" t="s">
        <v>12</v>
      </c>
      <c r="P22" s="29"/>
    </row>
    <row r="23" spans="2:16" ht="10.5" customHeight="1" x14ac:dyDescent="0.2">
      <c r="B23" s="8"/>
      <c r="C23" s="8"/>
      <c r="E23" s="125">
        <f>E22-3688</f>
        <v>-1169</v>
      </c>
      <c r="F23" s="125">
        <f>F22-5553</f>
        <v>-1169</v>
      </c>
      <c r="G23" s="125"/>
      <c r="O23" s="8"/>
      <c r="P23" s="8"/>
    </row>
    <row r="24" spans="2:16" ht="10.5" customHeight="1" x14ac:dyDescent="0.2">
      <c r="B24" s="8"/>
      <c r="C24" s="8"/>
      <c r="O24" s="8"/>
      <c r="P24" s="8"/>
    </row>
    <row r="25" spans="2:16" ht="10.5" customHeight="1" thickBot="1" x14ac:dyDescent="0.25">
      <c r="D25" s="129" t="s">
        <v>80</v>
      </c>
      <c r="E25" s="129"/>
      <c r="F25" s="129"/>
      <c r="G25" s="118"/>
      <c r="H25" s="129" t="s">
        <v>81</v>
      </c>
      <c r="I25" s="129"/>
      <c r="J25" s="129"/>
    </row>
    <row r="26" spans="2:16" ht="10.5" customHeight="1" thickBot="1" x14ac:dyDescent="0.25">
      <c r="B26" s="29" t="s">
        <v>14</v>
      </c>
      <c r="C26" s="34" t="s">
        <v>128</v>
      </c>
      <c r="D26" s="123">
        <v>44196</v>
      </c>
      <c r="E26" s="120">
        <v>43830</v>
      </c>
      <c r="F26" s="120">
        <v>43466</v>
      </c>
      <c r="G26" s="127"/>
      <c r="H26" s="123">
        <v>44196</v>
      </c>
      <c r="I26" s="120">
        <v>43830</v>
      </c>
      <c r="J26" s="120">
        <v>43466</v>
      </c>
      <c r="O26" s="29" t="s">
        <v>14</v>
      </c>
      <c r="P26" s="34" t="s">
        <v>128</v>
      </c>
    </row>
    <row r="27" spans="2:16" ht="10.5" customHeight="1" x14ac:dyDescent="0.2">
      <c r="B27" s="8"/>
      <c r="C27" s="8"/>
      <c r="E27" s="26" t="s">
        <v>130</v>
      </c>
      <c r="F27" s="26" t="s">
        <v>130</v>
      </c>
      <c r="G27" s="26"/>
      <c r="I27" s="26" t="s">
        <v>130</v>
      </c>
      <c r="J27" s="26" t="s">
        <v>130</v>
      </c>
      <c r="O27" s="8"/>
      <c r="P27" s="8"/>
    </row>
    <row r="28" spans="2:16" ht="10.5" customHeight="1" x14ac:dyDescent="0.2">
      <c r="B28" s="29" t="s">
        <v>1</v>
      </c>
      <c r="C28" s="29"/>
      <c r="D28" s="32">
        <v>45</v>
      </c>
      <c r="E28" s="32">
        <v>41</v>
      </c>
      <c r="F28" s="32">
        <f>SUM(F29:F34)</f>
        <v>2</v>
      </c>
      <c r="G28" s="32"/>
      <c r="H28" s="22">
        <f>SUM(H29:H34)</f>
        <v>1409</v>
      </c>
      <c r="I28" s="22">
        <f t="shared" ref="I28:J28" si="5">SUM(I29:I34)</f>
        <v>1175</v>
      </c>
      <c r="J28" s="22">
        <f t="shared" si="5"/>
        <v>794</v>
      </c>
      <c r="O28" s="29" t="s">
        <v>1</v>
      </c>
      <c r="P28" s="29"/>
    </row>
    <row r="29" spans="2:16" ht="10.5" customHeight="1" x14ac:dyDescent="0.2">
      <c r="B29" s="26" t="s">
        <v>15</v>
      </c>
      <c r="C29" s="26"/>
      <c r="D29" s="24">
        <v>42</v>
      </c>
      <c r="E29" s="24">
        <v>41</v>
      </c>
      <c r="F29" s="24">
        <v>2</v>
      </c>
      <c r="G29" s="24"/>
      <c r="H29" s="24">
        <v>103</v>
      </c>
      <c r="I29" s="24">
        <v>67</v>
      </c>
      <c r="J29" s="24">
        <v>26</v>
      </c>
      <c r="O29" s="26" t="s">
        <v>15</v>
      </c>
      <c r="P29" s="26"/>
    </row>
    <row r="30" spans="2:16" ht="10.5" customHeight="1" x14ac:dyDescent="0.2">
      <c r="B30" s="26" t="s">
        <v>16</v>
      </c>
      <c r="C30" s="26"/>
      <c r="D30" s="24" t="s">
        <v>7</v>
      </c>
      <c r="E30" s="10" t="s">
        <v>7</v>
      </c>
      <c r="F30" s="10" t="s">
        <v>7</v>
      </c>
      <c r="G30" s="10"/>
      <c r="H30" s="10" t="s">
        <v>7</v>
      </c>
      <c r="I30" s="10" t="s">
        <v>7</v>
      </c>
      <c r="J30" s="10" t="s">
        <v>7</v>
      </c>
      <c r="O30" s="26" t="s">
        <v>16</v>
      </c>
      <c r="P30" s="26"/>
    </row>
    <row r="31" spans="2:16" ht="10.5" customHeight="1" x14ac:dyDescent="0.2">
      <c r="B31" s="26" t="s">
        <v>17</v>
      </c>
      <c r="C31" s="26"/>
      <c r="D31" s="24" t="s">
        <v>7</v>
      </c>
      <c r="E31" s="10" t="s">
        <v>7</v>
      </c>
      <c r="F31" s="10" t="s">
        <v>7</v>
      </c>
      <c r="G31" s="10"/>
      <c r="H31" s="24">
        <v>594</v>
      </c>
      <c r="I31" s="24">
        <v>658</v>
      </c>
      <c r="J31" s="10">
        <v>452</v>
      </c>
      <c r="O31" s="26" t="s">
        <v>17</v>
      </c>
      <c r="P31" s="26"/>
    </row>
    <row r="32" spans="2:16" ht="10.5" customHeight="1" x14ac:dyDescent="0.2">
      <c r="B32" s="26" t="s">
        <v>18</v>
      </c>
      <c r="C32" s="26"/>
      <c r="D32" s="24">
        <v>3</v>
      </c>
      <c r="E32" s="10" t="s">
        <v>7</v>
      </c>
      <c r="F32" s="10" t="s">
        <v>7</v>
      </c>
      <c r="G32" s="10"/>
      <c r="H32" s="24">
        <v>712</v>
      </c>
      <c r="I32" s="24">
        <v>434</v>
      </c>
      <c r="J32" s="10">
        <v>300</v>
      </c>
      <c r="O32" s="26" t="s">
        <v>18</v>
      </c>
      <c r="P32" s="26"/>
    </row>
    <row r="33" spans="2:16" ht="10.5" customHeight="1" x14ac:dyDescent="0.2">
      <c r="B33" s="26" t="s">
        <v>19</v>
      </c>
      <c r="C33" s="26"/>
      <c r="D33" s="24" t="s">
        <v>7</v>
      </c>
      <c r="E33" s="10" t="s">
        <v>7</v>
      </c>
      <c r="F33" s="10" t="s">
        <v>7</v>
      </c>
      <c r="G33" s="10"/>
      <c r="H33" s="10" t="s">
        <v>7</v>
      </c>
      <c r="I33" s="10" t="s">
        <v>7</v>
      </c>
      <c r="J33" s="10" t="s">
        <v>7</v>
      </c>
      <c r="O33" s="26" t="s">
        <v>19</v>
      </c>
      <c r="P33" s="26"/>
    </row>
    <row r="34" spans="2:16" ht="10.5" customHeight="1" x14ac:dyDescent="0.2">
      <c r="B34" s="26" t="s">
        <v>20</v>
      </c>
      <c r="C34" s="26"/>
      <c r="D34" s="24" t="s">
        <v>7</v>
      </c>
      <c r="E34" s="10" t="s">
        <v>7</v>
      </c>
      <c r="F34" s="10" t="s">
        <v>7</v>
      </c>
      <c r="G34" s="10"/>
      <c r="H34" s="10" t="s">
        <v>7</v>
      </c>
      <c r="I34" s="24">
        <v>16</v>
      </c>
      <c r="J34" s="10">
        <v>16</v>
      </c>
      <c r="O34" s="26" t="s">
        <v>20</v>
      </c>
      <c r="P34" s="26"/>
    </row>
    <row r="35" spans="2:16" ht="10.5" customHeight="1" x14ac:dyDescent="0.2">
      <c r="B35" s="8"/>
      <c r="C35" s="8"/>
      <c r="D35" s="8"/>
      <c r="E35" s="8"/>
      <c r="F35" s="8"/>
      <c r="G35" s="8"/>
      <c r="H35" s="8"/>
      <c r="I35" s="8"/>
      <c r="J35" s="8"/>
      <c r="O35" s="8"/>
      <c r="P35" s="8"/>
    </row>
    <row r="36" spans="2:16" ht="10.5" customHeight="1" x14ac:dyDescent="0.2">
      <c r="B36" s="29" t="s">
        <v>8</v>
      </c>
      <c r="C36" s="29"/>
      <c r="D36" s="22">
        <f>D37</f>
        <v>13189</v>
      </c>
      <c r="E36" s="22" t="str">
        <f>E37</f>
        <v>-</v>
      </c>
      <c r="F36" s="22">
        <f>F37</f>
        <v>1554</v>
      </c>
      <c r="G36" s="22"/>
      <c r="H36" s="22">
        <f>H37</f>
        <v>855</v>
      </c>
      <c r="I36" s="22">
        <f>I37</f>
        <v>57</v>
      </c>
      <c r="J36" s="22" t="str">
        <f>J37</f>
        <v>-</v>
      </c>
      <c r="O36" s="29" t="s">
        <v>8</v>
      </c>
      <c r="P36" s="29"/>
    </row>
    <row r="37" spans="2:16" ht="10.5" customHeight="1" x14ac:dyDescent="0.2">
      <c r="B37" s="29" t="s">
        <v>21</v>
      </c>
      <c r="C37" s="29"/>
      <c r="D37" s="22">
        <v>13189</v>
      </c>
      <c r="E37" s="32" t="s">
        <v>7</v>
      </c>
      <c r="F37" s="32">
        <f>F41</f>
        <v>1554</v>
      </c>
      <c r="G37" s="32"/>
      <c r="H37" s="32">
        <v>855</v>
      </c>
      <c r="I37" s="32">
        <v>57</v>
      </c>
      <c r="J37" s="32" t="s">
        <v>7</v>
      </c>
      <c r="O37" s="29" t="s">
        <v>21</v>
      </c>
      <c r="P37" s="29"/>
    </row>
    <row r="38" spans="2:16" ht="10.5" customHeight="1" x14ac:dyDescent="0.2">
      <c r="B38" s="26" t="s">
        <v>30</v>
      </c>
      <c r="C38" s="26"/>
      <c r="D38" s="24" t="s">
        <v>7</v>
      </c>
      <c r="E38" s="10" t="s">
        <v>7</v>
      </c>
      <c r="F38" s="10" t="s">
        <v>7</v>
      </c>
      <c r="G38" s="10"/>
      <c r="H38" s="24" t="s">
        <v>7</v>
      </c>
      <c r="I38" s="24">
        <v>57</v>
      </c>
      <c r="J38" s="10" t="s">
        <v>7</v>
      </c>
      <c r="O38" s="26" t="s">
        <v>30</v>
      </c>
      <c r="P38" s="26"/>
    </row>
    <row r="39" spans="2:16" ht="10.5" customHeight="1" x14ac:dyDescent="0.2">
      <c r="B39" s="26" t="s">
        <v>122</v>
      </c>
      <c r="C39" s="26"/>
      <c r="D39" s="24" t="s">
        <v>7</v>
      </c>
      <c r="E39" s="10" t="s">
        <v>7</v>
      </c>
      <c r="F39" s="10" t="s">
        <v>7</v>
      </c>
      <c r="G39" s="10"/>
      <c r="H39" s="24">
        <v>443</v>
      </c>
      <c r="I39" s="24" t="s">
        <v>7</v>
      </c>
      <c r="J39" s="10" t="s">
        <v>7</v>
      </c>
      <c r="O39" s="26" t="s">
        <v>122</v>
      </c>
      <c r="P39" s="26"/>
    </row>
    <row r="40" spans="2:16" ht="10.5" customHeight="1" x14ac:dyDescent="0.2">
      <c r="B40" s="26" t="s">
        <v>120</v>
      </c>
      <c r="C40" s="26"/>
      <c r="D40" s="24">
        <v>30</v>
      </c>
      <c r="E40" s="10" t="s">
        <v>7</v>
      </c>
      <c r="F40" s="10" t="s">
        <v>7</v>
      </c>
      <c r="G40" s="10"/>
      <c r="H40" s="24">
        <v>30</v>
      </c>
      <c r="I40" s="24" t="s">
        <v>7</v>
      </c>
      <c r="J40" s="10" t="s">
        <v>7</v>
      </c>
      <c r="O40" s="26" t="s">
        <v>120</v>
      </c>
      <c r="P40" s="26"/>
    </row>
    <row r="41" spans="2:16" ht="10.5" customHeight="1" x14ac:dyDescent="0.2">
      <c r="B41" s="26" t="s">
        <v>134</v>
      </c>
      <c r="C41" s="26"/>
      <c r="D41" s="23">
        <v>12777</v>
      </c>
      <c r="E41" s="10" t="s">
        <v>7</v>
      </c>
      <c r="F41" s="10">
        <v>1554</v>
      </c>
      <c r="G41" s="10"/>
      <c r="H41" s="24" t="s">
        <v>7</v>
      </c>
      <c r="I41" s="24" t="s">
        <v>7</v>
      </c>
      <c r="J41" s="10" t="s">
        <v>7</v>
      </c>
      <c r="O41" s="26" t="s">
        <v>134</v>
      </c>
      <c r="P41" s="26"/>
    </row>
    <row r="42" spans="2:16" ht="10.5" customHeight="1" x14ac:dyDescent="0.2">
      <c r="B42" s="26" t="s">
        <v>135</v>
      </c>
      <c r="C42" s="26"/>
      <c r="D42" s="24">
        <v>382</v>
      </c>
      <c r="E42" s="10" t="s">
        <v>7</v>
      </c>
      <c r="F42" s="10" t="s">
        <v>7</v>
      </c>
      <c r="G42" s="10"/>
      <c r="H42" s="24">
        <v>382</v>
      </c>
      <c r="I42" s="24" t="s">
        <v>7</v>
      </c>
      <c r="J42" s="10" t="s">
        <v>7</v>
      </c>
      <c r="O42" s="26" t="s">
        <v>135</v>
      </c>
      <c r="P42" s="26"/>
    </row>
    <row r="43" spans="2:16" ht="10.5" customHeight="1" x14ac:dyDescent="0.2">
      <c r="B43" s="8"/>
      <c r="C43" s="8"/>
      <c r="D43" s="8"/>
      <c r="E43" s="8"/>
      <c r="F43" s="8"/>
      <c r="G43" s="8"/>
      <c r="H43" s="8"/>
      <c r="I43" s="8"/>
      <c r="J43" s="8"/>
      <c r="O43" s="8"/>
      <c r="P43" s="8"/>
    </row>
    <row r="44" spans="2:16" ht="10.5" customHeight="1" x14ac:dyDescent="0.2">
      <c r="B44" s="29" t="s">
        <v>23</v>
      </c>
      <c r="C44" s="29"/>
      <c r="D44" s="22">
        <v>10941</v>
      </c>
      <c r="E44" s="22">
        <f>E45+E48+E49</f>
        <v>2478</v>
      </c>
      <c r="F44" s="22">
        <f>F45+F48+F49</f>
        <v>2828</v>
      </c>
      <c r="G44" s="22"/>
      <c r="H44" s="22">
        <v>10941</v>
      </c>
      <c r="I44" s="22">
        <f>I45+I48+I49</f>
        <v>2478</v>
      </c>
      <c r="J44" s="22">
        <f>J45+J48+J49</f>
        <v>2828</v>
      </c>
      <c r="O44" s="29" t="s">
        <v>23</v>
      </c>
      <c r="P44" s="29"/>
    </row>
    <row r="45" spans="2:16" ht="10.5" customHeight="1" x14ac:dyDescent="0.2">
      <c r="B45" s="26" t="s">
        <v>24</v>
      </c>
      <c r="C45" s="26"/>
      <c r="D45" s="23">
        <v>27325</v>
      </c>
      <c r="E45" s="23">
        <v>14457</v>
      </c>
      <c r="F45" s="23">
        <v>8837</v>
      </c>
      <c r="G45" s="23"/>
      <c r="H45" s="23">
        <v>27327</v>
      </c>
      <c r="I45" s="23">
        <v>14457</v>
      </c>
      <c r="J45" s="23">
        <v>8837</v>
      </c>
      <c r="O45" s="26" t="s">
        <v>24</v>
      </c>
      <c r="P45" s="26"/>
    </row>
    <row r="46" spans="2:16" ht="10.5" customHeight="1" x14ac:dyDescent="0.2">
      <c r="B46" s="26" t="s">
        <v>25</v>
      </c>
      <c r="C46" s="26"/>
      <c r="D46" s="23">
        <v>27315</v>
      </c>
      <c r="E46" s="23">
        <v>14447</v>
      </c>
      <c r="F46" s="23">
        <f>F45-F47</f>
        <v>8827</v>
      </c>
      <c r="G46" s="23"/>
      <c r="H46" s="23">
        <v>27315</v>
      </c>
      <c r="I46" s="23">
        <v>14447</v>
      </c>
      <c r="J46" s="23">
        <f>J45-J47</f>
        <v>8827</v>
      </c>
      <c r="O46" s="26" t="s">
        <v>25</v>
      </c>
      <c r="P46" s="26"/>
    </row>
    <row r="47" spans="2:16" ht="10.5" customHeight="1" x14ac:dyDescent="0.2">
      <c r="B47" s="26" t="s">
        <v>26</v>
      </c>
      <c r="C47" s="26"/>
      <c r="D47" s="24">
        <v>10</v>
      </c>
      <c r="E47" s="24">
        <v>10</v>
      </c>
      <c r="F47" s="24">
        <v>10</v>
      </c>
      <c r="G47" s="24"/>
      <c r="H47" s="24">
        <v>10</v>
      </c>
      <c r="I47" s="24">
        <v>10</v>
      </c>
      <c r="J47" s="24">
        <v>10</v>
      </c>
      <c r="O47" s="26" t="s">
        <v>26</v>
      </c>
      <c r="P47" s="26"/>
    </row>
    <row r="48" spans="2:16" ht="10.5" customHeight="1" x14ac:dyDescent="0.2">
      <c r="B48" s="26" t="s">
        <v>27</v>
      </c>
      <c r="C48" s="26"/>
      <c r="D48" s="23">
        <v>-16989</v>
      </c>
      <c r="E48" s="23">
        <f>-1169-11415</f>
        <v>-12584</v>
      </c>
      <c r="F48" s="23">
        <f>-5445-1169</f>
        <v>-6614</v>
      </c>
      <c r="G48" s="23"/>
      <c r="H48" s="23">
        <v>-16989</v>
      </c>
      <c r="I48" s="23">
        <f>-1169-11415</f>
        <v>-12584</v>
      </c>
      <c r="J48" s="23">
        <f>-5445-1169</f>
        <v>-6614</v>
      </c>
      <c r="O48" s="26" t="s">
        <v>27</v>
      </c>
      <c r="P48" s="26"/>
    </row>
    <row r="49" spans="2:16" ht="10.5" customHeight="1" x14ac:dyDescent="0.2">
      <c r="B49" s="26" t="s">
        <v>28</v>
      </c>
      <c r="C49" s="26"/>
      <c r="D49" s="24">
        <v>605</v>
      </c>
      <c r="E49" s="24">
        <v>605</v>
      </c>
      <c r="F49" s="24">
        <v>605</v>
      </c>
      <c r="G49" s="24"/>
      <c r="H49" s="24">
        <v>605</v>
      </c>
      <c r="I49" s="24">
        <v>605</v>
      </c>
      <c r="J49" s="24">
        <v>605</v>
      </c>
      <c r="O49" s="26" t="s">
        <v>28</v>
      </c>
      <c r="P49" s="26"/>
    </row>
    <row r="50" spans="2:16" ht="10.5" customHeight="1" x14ac:dyDescent="0.2">
      <c r="B50" s="8"/>
      <c r="C50" s="8"/>
      <c r="D50" s="8"/>
      <c r="E50" s="8"/>
      <c r="F50" s="8"/>
      <c r="G50" s="8"/>
      <c r="H50" s="8"/>
      <c r="I50" s="8"/>
      <c r="J50" s="8"/>
      <c r="O50" s="8"/>
      <c r="P50" s="8"/>
    </row>
    <row r="51" spans="2:16" ht="10.5" customHeight="1" thickBot="1" x14ac:dyDescent="0.25">
      <c r="B51" s="29" t="s">
        <v>29</v>
      </c>
      <c r="C51" s="29"/>
      <c r="D51" s="31">
        <v>24175</v>
      </c>
      <c r="E51" s="31">
        <f>E44+E28</f>
        <v>2519</v>
      </c>
      <c r="F51" s="31">
        <f>F28+F36+F44</f>
        <v>4384</v>
      </c>
      <c r="G51" s="126"/>
      <c r="H51" s="31">
        <f>H36+H28+H44</f>
        <v>13205</v>
      </c>
      <c r="I51" s="31">
        <f>I44+I28+I36</f>
        <v>3710</v>
      </c>
      <c r="J51" s="31">
        <f>J28+J44</f>
        <v>3622</v>
      </c>
      <c r="O51" s="29" t="s">
        <v>29</v>
      </c>
      <c r="P51" s="29"/>
    </row>
    <row r="53" spans="2:16" ht="10.5" customHeight="1" x14ac:dyDescent="0.2">
      <c r="D53" s="125">
        <f>D51-D22</f>
        <v>0</v>
      </c>
      <c r="E53" s="125">
        <f t="shared" ref="E53:F53" si="6">E51-E22</f>
        <v>0</v>
      </c>
      <c r="F53" s="125">
        <f t="shared" si="6"/>
        <v>0</v>
      </c>
      <c r="G53" s="125"/>
      <c r="H53" s="125">
        <f>H51-H22</f>
        <v>0</v>
      </c>
      <c r="I53" s="125">
        <f t="shared" ref="I53:J53" si="7">I51-I22</f>
        <v>0</v>
      </c>
      <c r="J53" s="125">
        <f t="shared" si="7"/>
        <v>0</v>
      </c>
      <c r="O53" s="125"/>
    </row>
  </sheetData>
  <mergeCells count="4">
    <mergeCell ref="D2:F2"/>
    <mergeCell ref="H2:J2"/>
    <mergeCell ref="D25:F25"/>
    <mergeCell ref="H25:J25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505FA-3420-4FF8-B685-174B59A13294}">
  <dimension ref="C1:E33"/>
  <sheetViews>
    <sheetView workbookViewId="0">
      <selection activeCell="I26" sqref="I26"/>
    </sheetView>
  </sheetViews>
  <sheetFormatPr defaultRowHeight="15" x14ac:dyDescent="0.25"/>
  <cols>
    <col min="3" max="3" width="50.5703125" bestFit="1" customWidth="1"/>
    <col min="4" max="5" width="11.28515625" bestFit="1" customWidth="1"/>
  </cols>
  <sheetData>
    <row r="1" spans="3:5" ht="10.5" customHeight="1" x14ac:dyDescent="0.25"/>
    <row r="2" spans="3:5" ht="11.25" customHeight="1" thickBot="1" x14ac:dyDescent="0.3">
      <c r="C2" s="8"/>
      <c r="D2" s="130" t="s">
        <v>81</v>
      </c>
      <c r="E2" s="130"/>
    </row>
    <row r="3" spans="3:5" ht="11.25" customHeight="1" thickBot="1" x14ac:dyDescent="0.3">
      <c r="C3" s="8"/>
      <c r="D3" s="16">
        <v>43830</v>
      </c>
      <c r="E3" s="15">
        <v>43465</v>
      </c>
    </row>
    <row r="4" spans="3:5" ht="10.5" customHeight="1" x14ac:dyDescent="0.25">
      <c r="C4" s="8"/>
      <c r="D4" s="8"/>
      <c r="E4" s="8"/>
    </row>
    <row r="5" spans="3:5" ht="10.5" customHeight="1" x14ac:dyDescent="0.25">
      <c r="C5" s="8" t="s">
        <v>98</v>
      </c>
      <c r="D5" s="9">
        <f>29+8</f>
        <v>37</v>
      </c>
      <c r="E5" s="9">
        <v>8</v>
      </c>
    </row>
    <row r="6" spans="3:5" ht="10.5" customHeight="1" x14ac:dyDescent="0.25">
      <c r="C6" s="8" t="s">
        <v>99</v>
      </c>
      <c r="D6" s="88" t="s">
        <v>104</v>
      </c>
      <c r="E6" s="88" t="s">
        <v>104</v>
      </c>
    </row>
    <row r="7" spans="3:5" ht="10.5" customHeight="1" x14ac:dyDescent="0.25">
      <c r="C7" s="8" t="s">
        <v>100</v>
      </c>
      <c r="D7" s="87">
        <f>D12-D10</f>
        <v>29</v>
      </c>
      <c r="E7" s="87">
        <v>0</v>
      </c>
    </row>
    <row r="8" spans="3:5" ht="10.5" customHeight="1" x14ac:dyDescent="0.25">
      <c r="C8" s="8"/>
      <c r="D8" s="9"/>
      <c r="E8" s="9"/>
    </row>
    <row r="9" spans="3:5" ht="10.5" customHeight="1" x14ac:dyDescent="0.25">
      <c r="C9" s="8" t="s">
        <v>103</v>
      </c>
      <c r="D9" s="9">
        <v>3390</v>
      </c>
      <c r="E9" s="9">
        <v>3390</v>
      </c>
    </row>
    <row r="10" spans="3:5" ht="10.5" customHeight="1" x14ac:dyDescent="0.25">
      <c r="C10" s="8" t="s">
        <v>101</v>
      </c>
      <c r="D10" s="87">
        <v>3390</v>
      </c>
      <c r="E10" s="87">
        <v>3390</v>
      </c>
    </row>
    <row r="11" spans="3:5" ht="10.5" customHeight="1" thickBot="1" x14ac:dyDescent="0.3">
      <c r="C11" s="8"/>
      <c r="D11" s="9"/>
      <c r="E11" s="9"/>
    </row>
    <row r="12" spans="3:5" ht="10.5" customHeight="1" thickBot="1" x14ac:dyDescent="0.3">
      <c r="C12" s="8" t="s">
        <v>102</v>
      </c>
      <c r="D12" s="30">
        <v>3419</v>
      </c>
      <c r="E12" s="30">
        <v>3390</v>
      </c>
    </row>
    <row r="13" spans="3:5" ht="10.5" customHeight="1" x14ac:dyDescent="0.25">
      <c r="D13" s="86"/>
      <c r="E13" s="86"/>
    </row>
    <row r="14" spans="3:5" ht="10.5" customHeight="1" x14ac:dyDescent="0.25"/>
    <row r="15" spans="3:5" ht="10.5" customHeight="1" thickBot="1" x14ac:dyDescent="0.3">
      <c r="C15" s="84"/>
      <c r="D15" s="130" t="s">
        <v>81</v>
      </c>
      <c r="E15" s="130"/>
    </row>
    <row r="16" spans="3:5" ht="10.5" customHeight="1" thickBot="1" x14ac:dyDescent="0.3">
      <c r="C16" s="89"/>
      <c r="D16" s="16">
        <v>43830</v>
      </c>
      <c r="E16" s="15">
        <v>43465</v>
      </c>
    </row>
    <row r="17" spans="3:5" ht="10.5" customHeight="1" x14ac:dyDescent="0.25">
      <c r="C17" s="8" t="s">
        <v>105</v>
      </c>
      <c r="D17" s="85"/>
      <c r="E17" s="85"/>
    </row>
    <row r="18" spans="3:5" ht="10.5" customHeight="1" x14ac:dyDescent="0.25">
      <c r="C18" s="1" t="s">
        <v>106</v>
      </c>
      <c r="D18" s="85"/>
      <c r="E18" s="85"/>
    </row>
    <row r="19" spans="3:5" ht="10.5" customHeight="1" x14ac:dyDescent="0.25">
      <c r="C19" s="8" t="s">
        <v>107</v>
      </c>
      <c r="D19" s="9">
        <v>29</v>
      </c>
      <c r="E19" s="9" t="s">
        <v>7</v>
      </c>
    </row>
    <row r="20" spans="3:5" ht="10.5" customHeight="1" x14ac:dyDescent="0.25">
      <c r="C20" s="8" t="s">
        <v>108</v>
      </c>
      <c r="D20" s="9" t="s">
        <v>7</v>
      </c>
      <c r="E20" s="9" t="s">
        <v>7</v>
      </c>
    </row>
    <row r="21" spans="3:5" ht="10.5" customHeight="1" x14ac:dyDescent="0.25">
      <c r="C21" s="8" t="s">
        <v>109</v>
      </c>
      <c r="D21" s="9" t="s">
        <v>7</v>
      </c>
      <c r="E21" s="9" t="s">
        <v>7</v>
      </c>
    </row>
    <row r="22" spans="3:5" ht="10.5" customHeight="1" x14ac:dyDescent="0.25">
      <c r="C22" s="8" t="s">
        <v>110</v>
      </c>
      <c r="D22" s="9" t="s">
        <v>7</v>
      </c>
      <c r="E22" s="9" t="s">
        <v>7</v>
      </c>
    </row>
    <row r="23" spans="3:5" ht="10.5" customHeight="1" x14ac:dyDescent="0.25">
      <c r="C23" s="8" t="s">
        <v>111</v>
      </c>
      <c r="D23" s="88">
        <v>8</v>
      </c>
      <c r="E23" s="88">
        <v>8</v>
      </c>
    </row>
    <row r="24" spans="3:5" ht="10.5" customHeight="1" thickBot="1" x14ac:dyDescent="0.3">
      <c r="C24" s="8" t="s">
        <v>112</v>
      </c>
      <c r="D24" s="88" t="s">
        <v>104</v>
      </c>
      <c r="E24" s="88" t="s">
        <v>104</v>
      </c>
    </row>
    <row r="25" spans="3:5" ht="10.5" customHeight="1" thickBot="1" x14ac:dyDescent="0.3">
      <c r="C25" s="8" t="s">
        <v>113</v>
      </c>
      <c r="D25" s="90">
        <v>29</v>
      </c>
      <c r="E25" s="90">
        <v>0</v>
      </c>
    </row>
    <row r="26" spans="3:5" ht="10.5" customHeight="1" thickTop="1" x14ac:dyDescent="0.25"/>
    <row r="27" spans="3:5" ht="10.5" customHeight="1" thickBot="1" x14ac:dyDescent="0.3">
      <c r="C27" s="84"/>
      <c r="D27" s="131" t="s">
        <v>81</v>
      </c>
      <c r="E27" s="131"/>
    </row>
    <row r="28" spans="3:5" ht="10.5" customHeight="1" thickBot="1" x14ac:dyDescent="0.3">
      <c r="C28" s="89"/>
      <c r="D28" s="16">
        <v>43830</v>
      </c>
      <c r="E28" s="15">
        <v>43465</v>
      </c>
    </row>
    <row r="29" spans="3:5" ht="10.5" customHeight="1" x14ac:dyDescent="0.25">
      <c r="C29" s="8" t="s">
        <v>114</v>
      </c>
      <c r="D29" s="11" t="s">
        <v>7</v>
      </c>
      <c r="E29" s="10" t="s">
        <v>7</v>
      </c>
    </row>
    <row r="30" spans="3:5" ht="10.5" customHeight="1" x14ac:dyDescent="0.25">
      <c r="C30" s="8" t="s">
        <v>115</v>
      </c>
      <c r="D30" s="88" t="s">
        <v>104</v>
      </c>
      <c r="E30" s="88" t="s">
        <v>104</v>
      </c>
    </row>
    <row r="31" spans="3:5" ht="10.5" customHeight="1" thickBot="1" x14ac:dyDescent="0.3">
      <c r="C31" s="8" t="s">
        <v>116</v>
      </c>
      <c r="D31" s="91" t="s">
        <v>7</v>
      </c>
      <c r="E31" s="92" t="s">
        <v>7</v>
      </c>
    </row>
    <row r="32" spans="3:5" ht="10.5" customHeight="1" thickBot="1" x14ac:dyDescent="0.3">
      <c r="C32" s="8" t="s">
        <v>117</v>
      </c>
      <c r="D32" s="93" t="s">
        <v>104</v>
      </c>
      <c r="E32" s="93" t="s">
        <v>104</v>
      </c>
    </row>
    <row r="33" ht="15.75" thickTop="1" x14ac:dyDescent="0.25"/>
  </sheetData>
  <mergeCells count="3">
    <mergeCell ref="D2:E2"/>
    <mergeCell ref="D15:E15"/>
    <mergeCell ref="D27:E27"/>
  </mergeCells>
  <pageMargins left="0.511811024" right="0.511811024" top="0.78740157499999996" bottom="0.78740157499999996" header="0.31496062000000002" footer="0.31496062000000002"/>
  <ignoredErrors>
    <ignoredError sqref="D6:E6 D24:E2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1093B-EC0B-4129-9F7C-3F793717F729}">
  <dimension ref="B2:F8"/>
  <sheetViews>
    <sheetView workbookViewId="0">
      <selection activeCell="B10" sqref="B10"/>
    </sheetView>
  </sheetViews>
  <sheetFormatPr defaultRowHeight="15" x14ac:dyDescent="0.25"/>
  <cols>
    <col min="2" max="2" width="19.42578125" bestFit="1" customWidth="1"/>
    <col min="4" max="4" width="10.85546875" bestFit="1" customWidth="1"/>
    <col min="6" max="6" width="10.85546875" bestFit="1" customWidth="1"/>
  </cols>
  <sheetData>
    <row r="2" spans="2:6" x14ac:dyDescent="0.25">
      <c r="D2" s="51">
        <v>43830</v>
      </c>
      <c r="E2" s="11"/>
      <c r="F2" s="71" t="s">
        <v>93</v>
      </c>
    </row>
    <row r="3" spans="2:6" ht="15.75" thickBot="1" x14ac:dyDescent="0.3">
      <c r="B3" s="72"/>
      <c r="C3" s="72"/>
      <c r="D3" s="72"/>
      <c r="E3" s="72"/>
      <c r="F3" s="72"/>
    </row>
    <row r="4" spans="2:6" ht="16.5" thickTop="1" thickBot="1" x14ac:dyDescent="0.3">
      <c r="B4" s="52" t="s">
        <v>90</v>
      </c>
      <c r="C4" s="52"/>
      <c r="D4" s="73">
        <v>1207551660</v>
      </c>
      <c r="E4" s="74"/>
      <c r="F4" s="73">
        <v>5166012075</v>
      </c>
    </row>
    <row r="5" spans="2:6" ht="15.75" thickBot="1" x14ac:dyDescent="0.3">
      <c r="B5" s="53" t="s">
        <v>91</v>
      </c>
      <c r="C5" s="53"/>
      <c r="D5" s="75" t="s">
        <v>7</v>
      </c>
      <c r="E5" s="75"/>
      <c r="F5" s="76">
        <v>608926</v>
      </c>
    </row>
    <row r="6" spans="2:6" ht="23.25" thickBot="1" x14ac:dyDescent="0.3">
      <c r="B6" s="77" t="s">
        <v>92</v>
      </c>
      <c r="C6" s="78"/>
      <c r="D6" s="79">
        <v>1207551660</v>
      </c>
      <c r="E6" s="80"/>
      <c r="F6" s="79">
        <v>5166012075</v>
      </c>
    </row>
    <row r="7" spans="2:6" ht="15.75" thickTop="1" x14ac:dyDescent="0.25">
      <c r="B7" s="81"/>
    </row>
    <row r="8" spans="2:6" x14ac:dyDescent="0.25">
      <c r="B8" s="81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45302-7077-4582-A53F-419E90CEAAD2}">
  <sheetPr>
    <pageSetUpPr fitToPage="1"/>
  </sheetPr>
  <dimension ref="A1:K42"/>
  <sheetViews>
    <sheetView workbookViewId="0">
      <selection sqref="A1:XFD3"/>
    </sheetView>
  </sheetViews>
  <sheetFormatPr defaultRowHeight="15" x14ac:dyDescent="0.25"/>
  <cols>
    <col min="2" max="2" width="41.42578125" bestFit="1" customWidth="1"/>
    <col min="3" max="4" width="12.85546875" customWidth="1"/>
    <col min="5" max="5" width="4.42578125" customWidth="1"/>
    <col min="6" max="7" width="12.85546875" hidden="1" customWidth="1"/>
    <col min="8" max="9" width="7.7109375" hidden="1" customWidth="1"/>
    <col min="10" max="11" width="12.85546875" hidden="1" customWidth="1"/>
  </cols>
  <sheetData>
    <row r="1" spans="1:11" s="135" customFormat="1" ht="12" x14ac:dyDescent="0.2">
      <c r="A1" s="133" t="s">
        <v>136</v>
      </c>
      <c r="B1" s="134"/>
      <c r="C1" s="133"/>
      <c r="D1" s="133"/>
      <c r="E1" s="133"/>
      <c r="G1" s="133"/>
      <c r="H1" s="133"/>
      <c r="I1" s="133"/>
    </row>
    <row r="2" spans="1:11" s="135" customFormat="1" ht="12" x14ac:dyDescent="0.2">
      <c r="A2" s="133" t="s">
        <v>137</v>
      </c>
      <c r="B2" s="134"/>
      <c r="C2" s="134"/>
      <c r="D2" s="134"/>
      <c r="E2" s="134"/>
      <c r="G2" s="134"/>
      <c r="H2" s="134"/>
      <c r="I2" s="134"/>
    </row>
    <row r="3" spans="1:11" s="135" customFormat="1" ht="12" x14ac:dyDescent="0.2">
      <c r="A3" s="133" t="s">
        <v>138</v>
      </c>
      <c r="B3" s="134"/>
      <c r="C3" s="133"/>
      <c r="D3" s="133"/>
      <c r="E3" s="133"/>
      <c r="G3" s="133"/>
      <c r="H3" s="133"/>
      <c r="I3" s="133"/>
    </row>
    <row r="4" spans="1:11" ht="13.5" customHeight="1" thickBot="1" x14ac:dyDescent="0.3">
      <c r="C4" s="128" t="s">
        <v>80</v>
      </c>
      <c r="D4" s="128"/>
      <c r="F4" s="128" t="s">
        <v>84</v>
      </c>
      <c r="G4" s="128"/>
      <c r="H4" s="65"/>
      <c r="J4" s="128" t="s">
        <v>81</v>
      </c>
      <c r="K4" s="128"/>
    </row>
    <row r="5" spans="1:11" ht="10.5" customHeight="1" thickBot="1" x14ac:dyDescent="0.3">
      <c r="C5" s="15">
        <v>44196</v>
      </c>
      <c r="D5" s="15">
        <v>43830</v>
      </c>
      <c r="F5" s="15">
        <v>44196</v>
      </c>
      <c r="G5" s="15">
        <v>43830</v>
      </c>
      <c r="H5" s="55"/>
      <c r="J5" s="15">
        <v>44196</v>
      </c>
      <c r="K5" s="15">
        <v>43830</v>
      </c>
    </row>
    <row r="6" spans="1:11" ht="10.5" customHeight="1" thickBot="1" x14ac:dyDescent="0.3">
      <c r="C6" s="28"/>
      <c r="D6" s="17"/>
      <c r="F6" s="28"/>
      <c r="G6" s="17"/>
      <c r="H6" s="56"/>
      <c r="J6" s="28"/>
      <c r="K6" s="17"/>
    </row>
    <row r="7" spans="1:11" ht="10.5" hidden="1" customHeight="1" x14ac:dyDescent="0.25">
      <c r="B7" s="26" t="s">
        <v>31</v>
      </c>
      <c r="C7" s="25">
        <v>0</v>
      </c>
      <c r="D7" s="25">
        <v>0</v>
      </c>
      <c r="F7" s="25">
        <v>0</v>
      </c>
      <c r="G7" s="25">
        <v>0</v>
      </c>
      <c r="H7" s="25"/>
      <c r="J7" s="25">
        <f>C7+F7</f>
        <v>0</v>
      </c>
      <c r="K7" s="25">
        <v>0</v>
      </c>
    </row>
    <row r="8" spans="1:11" ht="10.5" hidden="1" customHeight="1" thickBot="1" x14ac:dyDescent="0.3">
      <c r="B8" s="26" t="s">
        <v>32</v>
      </c>
      <c r="C8" s="37">
        <v>0</v>
      </c>
      <c r="D8" s="37">
        <v>0</v>
      </c>
      <c r="F8" s="37">
        <v>1300</v>
      </c>
      <c r="G8" s="37">
        <v>1139</v>
      </c>
      <c r="H8" s="25"/>
      <c r="J8" s="37">
        <f>F8+C8</f>
        <v>1300</v>
      </c>
      <c r="K8" s="25">
        <v>1139</v>
      </c>
    </row>
    <row r="9" spans="1:11" ht="10.5" customHeight="1" thickBot="1" x14ac:dyDescent="0.3">
      <c r="B9" s="29" t="s">
        <v>33</v>
      </c>
      <c r="C9" s="36">
        <f>SUM(C7:C8)</f>
        <v>0</v>
      </c>
      <c r="D9" s="36">
        <f>SUM(D7:D8)</f>
        <v>0</v>
      </c>
      <c r="F9" s="36">
        <f>SUM(F7:F8)</f>
        <v>1300</v>
      </c>
      <c r="G9" s="36">
        <f>SUM(G7:G8)</f>
        <v>1139</v>
      </c>
      <c r="H9" s="61"/>
      <c r="J9" s="36">
        <f>SUM(J7:J8)</f>
        <v>1300</v>
      </c>
      <c r="K9" s="36">
        <f>SUM(K7:K8)</f>
        <v>1139</v>
      </c>
    </row>
    <row r="10" spans="1:11" ht="10.5" customHeight="1" thickBot="1" x14ac:dyDescent="0.3">
      <c r="B10" s="29" t="s">
        <v>34</v>
      </c>
      <c r="C10" s="36">
        <v>0</v>
      </c>
      <c r="D10" s="36">
        <v>0</v>
      </c>
      <c r="F10" s="36">
        <v>-14</v>
      </c>
      <c r="G10" s="36">
        <v>-99</v>
      </c>
      <c r="H10" s="61"/>
      <c r="J10" s="37">
        <f>F10+C10</f>
        <v>-14</v>
      </c>
      <c r="K10" s="37">
        <f>G10+D10</f>
        <v>-99</v>
      </c>
    </row>
    <row r="11" spans="1:11" ht="10.5" customHeight="1" thickBot="1" x14ac:dyDescent="0.3">
      <c r="B11" s="29" t="s">
        <v>35</v>
      </c>
      <c r="C11" s="36">
        <f>SUM(C9:C10)</f>
        <v>0</v>
      </c>
      <c r="D11" s="36">
        <f>SUM(D9:D10)</f>
        <v>0</v>
      </c>
      <c r="F11" s="36">
        <f>SUM(F9:F10)</f>
        <v>1286</v>
      </c>
      <c r="G11" s="36">
        <f>SUM(G9:G10)</f>
        <v>1040</v>
      </c>
      <c r="H11" s="61"/>
      <c r="J11" s="36">
        <f>SUM(J9:J10)</f>
        <v>1286</v>
      </c>
      <c r="K11" s="36">
        <f>SUM(K9:K10)</f>
        <v>1040</v>
      </c>
    </row>
    <row r="12" spans="1:11" ht="10.5" hidden="1" customHeight="1" thickBot="1" x14ac:dyDescent="0.3">
      <c r="B12" s="26" t="s">
        <v>48</v>
      </c>
      <c r="C12" s="36">
        <v>0</v>
      </c>
      <c r="D12" s="36">
        <v>0</v>
      </c>
      <c r="F12" s="36">
        <v>-2030</v>
      </c>
      <c r="G12" s="36">
        <v>-3336</v>
      </c>
      <c r="H12" s="61"/>
      <c r="J12" s="37">
        <f>F12+C12</f>
        <v>-2030</v>
      </c>
      <c r="K12" s="37">
        <f>G12+D12</f>
        <v>-3336</v>
      </c>
    </row>
    <row r="13" spans="1:11" ht="10.5" customHeight="1" thickBot="1" x14ac:dyDescent="0.3">
      <c r="B13" s="29" t="s">
        <v>36</v>
      </c>
      <c r="C13" s="36">
        <f>C11+C12</f>
        <v>0</v>
      </c>
      <c r="D13" s="36">
        <f>D11+D12</f>
        <v>0</v>
      </c>
      <c r="F13" s="36">
        <f>F11+F12</f>
        <v>-744</v>
      </c>
      <c r="G13" s="36">
        <f>G11+G12</f>
        <v>-2296</v>
      </c>
      <c r="H13" s="61"/>
      <c r="J13" s="36">
        <f>J11+J12</f>
        <v>-744</v>
      </c>
      <c r="K13" s="36">
        <f>K11+K12</f>
        <v>-2296</v>
      </c>
    </row>
    <row r="14" spans="1:11" ht="10.5" hidden="1" customHeight="1" x14ac:dyDescent="0.25">
      <c r="B14" s="29"/>
      <c r="C14" s="49"/>
      <c r="D14" s="49"/>
      <c r="F14" s="49"/>
      <c r="G14" s="49"/>
      <c r="H14" s="61"/>
      <c r="J14" s="49"/>
      <c r="K14" s="49"/>
    </row>
    <row r="15" spans="1:11" ht="10.5" hidden="1" customHeight="1" thickBot="1" x14ac:dyDescent="0.3">
      <c r="B15" s="29"/>
      <c r="C15" s="61"/>
      <c r="D15" s="61"/>
      <c r="E15" s="60"/>
      <c r="F15" s="61"/>
      <c r="G15" s="61"/>
      <c r="H15" s="61"/>
      <c r="I15" s="60"/>
      <c r="J15" s="61"/>
      <c r="K15" s="61"/>
    </row>
    <row r="16" spans="1:11" ht="10.5" customHeight="1" thickBot="1" x14ac:dyDescent="0.3">
      <c r="B16" s="29" t="s">
        <v>40</v>
      </c>
      <c r="C16" s="36">
        <f>SUM(C17:C20)</f>
        <v>-173</v>
      </c>
      <c r="D16" s="36">
        <f>SUM(D17:D20)</f>
        <v>-160</v>
      </c>
      <c r="F16" s="36">
        <f>SUM(F17:F20)</f>
        <v>-4590</v>
      </c>
      <c r="G16" s="36">
        <f>SUM(G17:G20)</f>
        <v>-3508</v>
      </c>
      <c r="H16" s="61"/>
      <c r="J16" s="36">
        <f>SUM(J17:J20)</f>
        <v>-4763</v>
      </c>
      <c r="K16" s="36">
        <f>SUM(K17:K20)</f>
        <v>-3668</v>
      </c>
    </row>
    <row r="17" spans="2:11" ht="10.5" hidden="1" customHeight="1" x14ac:dyDescent="0.25">
      <c r="B17" s="26" t="s">
        <v>37</v>
      </c>
      <c r="C17" s="35">
        <v>0</v>
      </c>
      <c r="D17" s="35">
        <v>0</v>
      </c>
      <c r="F17" s="35">
        <v>-1250</v>
      </c>
      <c r="G17" s="35">
        <v>-1848</v>
      </c>
      <c r="H17" s="62"/>
      <c r="J17" s="35">
        <f>F17+C17</f>
        <v>-1250</v>
      </c>
      <c r="K17" s="35">
        <f t="shared" ref="K17:K19" si="0">G17+D17</f>
        <v>-1848</v>
      </c>
    </row>
    <row r="18" spans="2:11" ht="10.5" customHeight="1" x14ac:dyDescent="0.25">
      <c r="B18" s="26" t="s">
        <v>38</v>
      </c>
      <c r="C18" s="25">
        <v>-170</v>
      </c>
      <c r="D18" s="25">
        <v>-160</v>
      </c>
      <c r="F18" s="25">
        <v>-3340</v>
      </c>
      <c r="G18" s="25">
        <v>-1660</v>
      </c>
      <c r="H18" s="25"/>
      <c r="J18" s="25">
        <f>F18+C18</f>
        <v>-3510</v>
      </c>
      <c r="K18" s="25">
        <f t="shared" si="0"/>
        <v>-1820</v>
      </c>
    </row>
    <row r="19" spans="2:11" ht="10.5" hidden="1" customHeight="1" x14ac:dyDescent="0.25">
      <c r="B19" s="26" t="s">
        <v>39</v>
      </c>
      <c r="C19" s="26">
        <v>0</v>
      </c>
      <c r="D19" s="26">
        <v>0</v>
      </c>
      <c r="F19" s="26">
        <v>0</v>
      </c>
      <c r="G19" s="26">
        <v>0</v>
      </c>
      <c r="H19" s="26"/>
      <c r="J19" s="26">
        <v>0</v>
      </c>
      <c r="K19" s="26">
        <f t="shared" si="0"/>
        <v>0</v>
      </c>
    </row>
    <row r="20" spans="2:11" ht="10.5" customHeight="1" thickBot="1" x14ac:dyDescent="0.3">
      <c r="B20" s="26" t="s">
        <v>87</v>
      </c>
      <c r="C20" s="25">
        <v>-3</v>
      </c>
      <c r="D20" s="25">
        <v>0</v>
      </c>
      <c r="F20" s="26"/>
      <c r="G20" s="26"/>
      <c r="H20" s="26"/>
      <c r="J20" s="25">
        <f>C20</f>
        <v>-3</v>
      </c>
      <c r="K20" s="25">
        <f>G20+D20</f>
        <v>0</v>
      </c>
    </row>
    <row r="21" spans="2:11" ht="10.5" hidden="1" customHeight="1" x14ac:dyDescent="0.25">
      <c r="B21" s="26"/>
      <c r="C21" s="63"/>
      <c r="D21" s="63"/>
      <c r="F21" s="63"/>
      <c r="G21" s="63"/>
      <c r="H21" s="63"/>
      <c r="J21" s="63"/>
      <c r="K21" s="63"/>
    </row>
    <row r="22" spans="2:11" ht="10.5" hidden="1" customHeight="1" thickBot="1" x14ac:dyDescent="0.3">
      <c r="B22" s="29"/>
      <c r="C22" s="67"/>
      <c r="D22" s="67"/>
      <c r="E22" s="60"/>
      <c r="F22" s="67"/>
      <c r="G22" s="67"/>
      <c r="H22" s="68"/>
      <c r="I22" s="60"/>
      <c r="J22" s="67"/>
      <c r="K22" s="67"/>
    </row>
    <row r="23" spans="2:11" ht="10.5" customHeight="1" thickBot="1" x14ac:dyDescent="0.3">
      <c r="B23" s="29" t="s">
        <v>41</v>
      </c>
      <c r="C23" s="36">
        <f>C16+C13</f>
        <v>-173</v>
      </c>
      <c r="D23" s="36">
        <f>D16+D13</f>
        <v>-160</v>
      </c>
      <c r="F23" s="36">
        <f>F16+F13</f>
        <v>-5334</v>
      </c>
      <c r="G23" s="36">
        <f>G16+G13</f>
        <v>-5804</v>
      </c>
      <c r="H23" s="61"/>
      <c r="J23" s="36">
        <f>J16+J13</f>
        <v>-5507</v>
      </c>
      <c r="K23" s="36">
        <f>K16+K13</f>
        <v>-5964</v>
      </c>
    </row>
    <row r="24" spans="2:11" ht="10.5" hidden="1" customHeight="1" thickBot="1" x14ac:dyDescent="0.3">
      <c r="B24" s="29"/>
      <c r="C24" s="34"/>
      <c r="D24" s="34"/>
      <c r="F24" s="34"/>
      <c r="G24" s="34"/>
      <c r="H24" s="68"/>
      <c r="J24" s="34"/>
      <c r="K24" s="34"/>
    </row>
    <row r="25" spans="2:11" ht="10.5" customHeight="1" thickBot="1" x14ac:dyDescent="0.3">
      <c r="B25" s="29" t="s">
        <v>42</v>
      </c>
      <c r="C25" s="36">
        <v>4</v>
      </c>
      <c r="D25" s="36">
        <v>9</v>
      </c>
      <c r="F25" s="36">
        <v>-17</v>
      </c>
      <c r="G25" s="36">
        <v>-15</v>
      </c>
      <c r="H25" s="61"/>
      <c r="J25" s="94">
        <f>F25+C25</f>
        <v>-13</v>
      </c>
      <c r="K25" s="94">
        <f>G25+D25</f>
        <v>-6</v>
      </c>
    </row>
    <row r="26" spans="2:11" ht="10.5" hidden="1" customHeight="1" thickBot="1" x14ac:dyDescent="0.3">
      <c r="B26" s="29"/>
      <c r="C26" s="66"/>
      <c r="D26" s="66"/>
      <c r="F26" s="66"/>
      <c r="G26" s="66"/>
      <c r="H26" s="68"/>
      <c r="J26" s="66"/>
      <c r="K26" s="66"/>
    </row>
    <row r="27" spans="2:11" ht="10.5" hidden="1" customHeight="1" thickBot="1" x14ac:dyDescent="0.3">
      <c r="B27" s="29" t="s">
        <v>123</v>
      </c>
      <c r="C27" s="36">
        <v>0</v>
      </c>
      <c r="D27" s="36">
        <v>0</v>
      </c>
      <c r="F27" s="36">
        <v>-53</v>
      </c>
      <c r="G27" s="36">
        <v>0</v>
      </c>
      <c r="H27" s="61"/>
      <c r="J27" s="36">
        <v>-53</v>
      </c>
      <c r="K27" s="36">
        <v>0</v>
      </c>
    </row>
    <row r="28" spans="2:11" ht="10.5" hidden="1" customHeight="1" x14ac:dyDescent="0.25">
      <c r="B28" s="29"/>
      <c r="C28" s="68"/>
      <c r="D28" s="68"/>
      <c r="F28" s="68"/>
      <c r="G28" s="68"/>
      <c r="H28" s="68"/>
      <c r="J28" s="68"/>
      <c r="K28" s="68"/>
    </row>
    <row r="29" spans="2:11" ht="10.5" hidden="1" customHeight="1" x14ac:dyDescent="0.25">
      <c r="B29" s="26" t="s">
        <v>89</v>
      </c>
      <c r="C29" s="62"/>
      <c r="D29" s="62"/>
      <c r="E29" s="69"/>
      <c r="F29" s="62"/>
      <c r="G29" s="62"/>
      <c r="H29" s="62"/>
      <c r="I29" s="69"/>
      <c r="J29" s="62"/>
      <c r="K29" s="62">
        <f>D29</f>
        <v>0</v>
      </c>
    </row>
    <row r="30" spans="2:11" ht="10.5" customHeight="1" thickBot="1" x14ac:dyDescent="0.3">
      <c r="B30" s="26" t="s">
        <v>86</v>
      </c>
      <c r="C30" s="62">
        <v>-5405</v>
      </c>
      <c r="D30" s="62">
        <v>-5819</v>
      </c>
      <c r="E30" s="69"/>
      <c r="F30" s="62">
        <v>0</v>
      </c>
      <c r="G30" s="62">
        <v>0</v>
      </c>
      <c r="H30" s="62"/>
      <c r="I30" s="69"/>
      <c r="J30" s="62">
        <v>0</v>
      </c>
      <c r="K30" s="62">
        <v>0</v>
      </c>
    </row>
    <row r="31" spans="2:11" ht="10.5" hidden="1" customHeight="1" thickBot="1" x14ac:dyDescent="0.3">
      <c r="B31" s="29"/>
      <c r="C31" s="67"/>
      <c r="D31" s="67"/>
      <c r="F31" s="67"/>
      <c r="G31" s="67"/>
      <c r="H31" s="68"/>
      <c r="J31" s="67"/>
      <c r="K31" s="67"/>
    </row>
    <row r="32" spans="2:11" ht="10.5" customHeight="1" thickBot="1" x14ac:dyDescent="0.3">
      <c r="B32" s="29" t="s">
        <v>43</v>
      </c>
      <c r="C32" s="36">
        <f>C30+C25+C23</f>
        <v>-5574</v>
      </c>
      <c r="D32" s="36">
        <f>D30+D25+D23</f>
        <v>-5970</v>
      </c>
      <c r="F32" s="36">
        <f>F25+F23+F27</f>
        <v>-5404</v>
      </c>
      <c r="G32" s="36">
        <f>G25+G23+G27</f>
        <v>-5819</v>
      </c>
      <c r="H32" s="61"/>
      <c r="J32" s="36">
        <f>J25+J23+J27</f>
        <v>-5573</v>
      </c>
      <c r="K32" s="36">
        <f>K29+K30+K25+K23</f>
        <v>-5970</v>
      </c>
    </row>
    <row r="33" spans="2:11" ht="10.5" hidden="1" customHeight="1" thickBot="1" x14ac:dyDescent="0.3">
      <c r="B33" s="29"/>
      <c r="C33" s="34"/>
      <c r="D33" s="34"/>
      <c r="F33" s="34"/>
      <c r="G33" s="34"/>
      <c r="H33" s="68"/>
      <c r="J33" s="34"/>
      <c r="K33" s="34"/>
    </row>
    <row r="34" spans="2:11" ht="10.5" hidden="1" customHeight="1" thickBot="1" x14ac:dyDescent="0.3">
      <c r="B34" s="29" t="s">
        <v>44</v>
      </c>
      <c r="C34" s="34">
        <v>0</v>
      </c>
      <c r="D34" s="34">
        <v>0</v>
      </c>
      <c r="F34" s="34">
        <v>0</v>
      </c>
      <c r="G34" s="34">
        <v>0</v>
      </c>
      <c r="H34" s="68"/>
      <c r="J34" s="34">
        <v>0</v>
      </c>
      <c r="K34" s="36">
        <v>0</v>
      </c>
    </row>
    <row r="35" spans="2:11" ht="10.5" customHeight="1" thickBot="1" x14ac:dyDescent="0.3">
      <c r="B35" s="29" t="s">
        <v>45</v>
      </c>
      <c r="C35" s="36">
        <f>C32</f>
        <v>-5574</v>
      </c>
      <c r="D35" s="36">
        <f>D32</f>
        <v>-5970</v>
      </c>
      <c r="F35" s="36">
        <f>F32</f>
        <v>-5404</v>
      </c>
      <c r="G35" s="36">
        <f>G32</f>
        <v>-5819</v>
      </c>
      <c r="H35" s="61"/>
      <c r="J35" s="36">
        <f>J32</f>
        <v>-5573</v>
      </c>
      <c r="K35" s="36">
        <f>K34+K32</f>
        <v>-5970</v>
      </c>
    </row>
    <row r="36" spans="2:11" ht="10.5" hidden="1" customHeight="1" thickBot="1" x14ac:dyDescent="0.3">
      <c r="B36" s="29"/>
      <c r="C36" s="34"/>
      <c r="D36" s="34"/>
      <c r="F36" s="34"/>
      <c r="G36" s="34"/>
      <c r="H36" s="68"/>
      <c r="J36" s="34"/>
      <c r="K36" s="34"/>
    </row>
    <row r="37" spans="2:11" ht="10.5" customHeight="1" x14ac:dyDescent="0.25">
      <c r="B37" s="26" t="s">
        <v>46</v>
      </c>
      <c r="C37" s="25">
        <f>C35*99.9997%</f>
        <v>-5573.9832779999997</v>
      </c>
      <c r="D37" s="25">
        <f>D35*99.9997%</f>
        <v>-5969.9820900000004</v>
      </c>
      <c r="F37" s="25">
        <f>F35</f>
        <v>-5404</v>
      </c>
      <c r="G37" s="25">
        <v>-5818</v>
      </c>
      <c r="H37" s="62"/>
      <c r="J37" s="25">
        <f>J35*99.9997%</f>
        <v>-5572.9832809999998</v>
      </c>
      <c r="K37" s="35">
        <v>-5970</v>
      </c>
    </row>
    <row r="38" spans="2:11" ht="10.5" hidden="1" customHeight="1" x14ac:dyDescent="0.25">
      <c r="B38" s="26" t="s">
        <v>47</v>
      </c>
      <c r="C38" s="25">
        <f>C35-C37</f>
        <v>-1.6722000000299886E-2</v>
      </c>
      <c r="D38" s="25">
        <f>D35-D37</f>
        <v>-1.7909999999574211E-2</v>
      </c>
      <c r="E38" s="60"/>
      <c r="F38" s="63"/>
      <c r="G38" s="63">
        <v>-1</v>
      </c>
      <c r="H38" s="63"/>
      <c r="I38" s="60"/>
      <c r="J38" s="62">
        <f>J35-J37</f>
        <v>-1.6719000000193773E-2</v>
      </c>
      <c r="K38" s="62">
        <v>0</v>
      </c>
    </row>
    <row r="42" spans="2:11" x14ac:dyDescent="0.25">
      <c r="G42" s="6"/>
    </row>
  </sheetData>
  <mergeCells count="3">
    <mergeCell ref="C4:D4"/>
    <mergeCell ref="F4:G4"/>
    <mergeCell ref="J4:K4"/>
  </mergeCells>
  <pageMargins left="0.511811024" right="0.511811024" top="0.78740157499999996" bottom="0.78740157499999996" header="0.31496062000000002" footer="0.31496062000000002"/>
  <pageSetup paperSize="9" scale="9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814B6-9A22-4398-9DBD-A8FA4D60A7B5}">
  <sheetPr>
    <pageSetUpPr fitToPage="1"/>
  </sheetPr>
  <dimension ref="A1:L56"/>
  <sheetViews>
    <sheetView workbookViewId="0">
      <selection sqref="A1:XFD3"/>
    </sheetView>
  </sheetViews>
  <sheetFormatPr defaultRowHeight="15" x14ac:dyDescent="0.25"/>
  <cols>
    <col min="2" max="2" width="4.7109375" customWidth="1"/>
    <col min="3" max="3" width="44.28515625" customWidth="1"/>
    <col min="4" max="5" width="11" customWidth="1"/>
    <col min="6" max="6" width="4.7109375" customWidth="1"/>
    <col min="7" max="8" width="11" hidden="1" customWidth="1"/>
    <col min="9" max="10" width="6" hidden="1" customWidth="1"/>
    <col min="11" max="12" width="11" hidden="1" customWidth="1"/>
    <col min="13" max="13" width="11" customWidth="1"/>
  </cols>
  <sheetData>
    <row r="1" spans="1:12" s="135" customFormat="1" ht="12" x14ac:dyDescent="0.2">
      <c r="A1" s="133" t="s">
        <v>136</v>
      </c>
      <c r="B1" s="134"/>
      <c r="C1" s="133"/>
      <c r="D1" s="133"/>
      <c r="E1" s="133"/>
      <c r="G1" s="133"/>
      <c r="H1" s="133"/>
      <c r="I1" s="133"/>
    </row>
    <row r="2" spans="1:12" s="135" customFormat="1" ht="12" x14ac:dyDescent="0.2">
      <c r="A2" s="133" t="s">
        <v>137</v>
      </c>
      <c r="B2" s="134"/>
      <c r="C2" s="134"/>
      <c r="D2" s="134"/>
      <c r="E2" s="134"/>
      <c r="G2" s="134"/>
      <c r="H2" s="134"/>
      <c r="I2" s="134"/>
    </row>
    <row r="3" spans="1:12" s="135" customFormat="1" ht="12" x14ac:dyDescent="0.2">
      <c r="A3" s="133" t="s">
        <v>138</v>
      </c>
      <c r="B3" s="134"/>
      <c r="C3" s="133"/>
      <c r="D3" s="133"/>
      <c r="E3" s="133"/>
      <c r="G3" s="133"/>
      <c r="H3" s="133"/>
      <c r="I3" s="133"/>
    </row>
    <row r="4" spans="1:12" ht="15.75" thickBot="1" x14ac:dyDescent="0.3">
      <c r="D4" s="128" t="s">
        <v>80</v>
      </c>
      <c r="E4" s="128"/>
      <c r="F4" s="54"/>
      <c r="G4" s="128" t="s">
        <v>84</v>
      </c>
      <c r="H4" s="128"/>
      <c r="I4" s="65"/>
      <c r="J4" s="65"/>
      <c r="K4" s="128" t="s">
        <v>81</v>
      </c>
      <c r="L4" s="128"/>
    </row>
    <row r="5" spans="1:12" ht="9.75" customHeight="1" thickBot="1" x14ac:dyDescent="0.3">
      <c r="C5" s="19"/>
      <c r="D5" s="3">
        <f>DRE!C5</f>
        <v>44196</v>
      </c>
      <c r="E5" s="2">
        <f>DRE!D5</f>
        <v>43830</v>
      </c>
      <c r="G5" s="3">
        <f>DRE!F5</f>
        <v>44196</v>
      </c>
      <c r="H5" s="2">
        <f>DRE!G5</f>
        <v>43830</v>
      </c>
      <c r="K5" s="3">
        <f>DRE!J5</f>
        <v>44196</v>
      </c>
      <c r="L5" s="2">
        <f>DRE!K5</f>
        <v>43830</v>
      </c>
    </row>
    <row r="6" spans="1:12" ht="9.75" customHeight="1" x14ac:dyDescent="0.25">
      <c r="B6" s="8"/>
      <c r="C6" s="8"/>
      <c r="D6" s="21"/>
      <c r="E6" s="5"/>
      <c r="G6" s="21"/>
      <c r="H6" s="5"/>
      <c r="K6" s="21"/>
      <c r="L6" s="5"/>
    </row>
    <row r="7" spans="1:12" ht="9.75" customHeight="1" x14ac:dyDescent="0.25">
      <c r="B7" s="29" t="s">
        <v>57</v>
      </c>
      <c r="C7" s="29"/>
    </row>
    <row r="8" spans="1:12" ht="9.75" customHeight="1" x14ac:dyDescent="0.25">
      <c r="C8" s="26" t="s">
        <v>45</v>
      </c>
      <c r="D8" s="23">
        <f>DRE!C37</f>
        <v>-5573.9832779999997</v>
      </c>
      <c r="E8" s="23">
        <f>DRE!D35</f>
        <v>-5970</v>
      </c>
      <c r="G8" s="23">
        <f>DRE!F32</f>
        <v>-5404</v>
      </c>
      <c r="H8" s="23">
        <f>DRE!G35</f>
        <v>-5819</v>
      </c>
      <c r="K8" s="23">
        <f>DRE!J37</f>
        <v>-5572.9832809999998</v>
      </c>
      <c r="L8" s="23">
        <f>DRE!K35</f>
        <v>-5970</v>
      </c>
    </row>
    <row r="9" spans="1:12" ht="9.75" customHeight="1" x14ac:dyDescent="0.25">
      <c r="C9" s="26" t="s">
        <v>58</v>
      </c>
      <c r="D9" s="25">
        <v>14</v>
      </c>
      <c r="E9" s="25">
        <v>14</v>
      </c>
      <c r="G9" s="25">
        <v>124</v>
      </c>
      <c r="H9" s="25">
        <v>157</v>
      </c>
      <c r="K9" s="25">
        <f>G9+D9</f>
        <v>138</v>
      </c>
      <c r="L9" s="25">
        <v>171</v>
      </c>
    </row>
    <row r="10" spans="1:12" ht="9.75" hidden="1" customHeight="1" x14ac:dyDescent="0.25">
      <c r="C10" s="26" t="s">
        <v>88</v>
      </c>
      <c r="D10" s="25"/>
      <c r="E10" s="25">
        <v>0</v>
      </c>
      <c r="G10" s="25">
        <v>53</v>
      </c>
      <c r="H10" s="25"/>
      <c r="K10" s="25">
        <f>G10</f>
        <v>53</v>
      </c>
      <c r="L10" s="25"/>
    </row>
    <row r="11" spans="1:12" ht="9.75" customHeight="1" thickBot="1" x14ac:dyDescent="0.3">
      <c r="C11" s="26" t="s">
        <v>86</v>
      </c>
      <c r="D11" s="25">
        <v>5405</v>
      </c>
      <c r="E11" s="25">
        <v>5819</v>
      </c>
      <c r="G11" s="25"/>
      <c r="H11" s="25"/>
      <c r="K11" s="25">
        <v>0</v>
      </c>
      <c r="L11" s="25"/>
    </row>
    <row r="12" spans="1:12" ht="9.75" hidden="1" customHeight="1" thickBot="1" x14ac:dyDescent="0.3">
      <c r="C12" s="70" t="s">
        <v>126</v>
      </c>
      <c r="D12" s="25">
        <v>0</v>
      </c>
      <c r="E12" s="25"/>
      <c r="G12" s="25">
        <v>1169</v>
      </c>
      <c r="H12" s="25">
        <v>0</v>
      </c>
      <c r="K12" s="25">
        <v>1169</v>
      </c>
      <c r="L12" s="25">
        <v>0</v>
      </c>
    </row>
    <row r="13" spans="1:12" ht="9.75" customHeight="1" thickBot="1" x14ac:dyDescent="0.3">
      <c r="B13" s="29" t="s">
        <v>59</v>
      </c>
      <c r="C13" s="29"/>
      <c r="D13" s="30">
        <f>SUM(D8:D12)</f>
        <v>-154.9832779999997</v>
      </c>
      <c r="E13" s="30">
        <f>SUM(E8:E12)</f>
        <v>-137</v>
      </c>
      <c r="G13" s="30">
        <f>SUM(G8:G12)</f>
        <v>-4058</v>
      </c>
      <c r="H13" s="30">
        <f>SUM(H8:H12)</f>
        <v>-5662</v>
      </c>
      <c r="K13" s="30">
        <f>SUM(K8:K12)</f>
        <v>-4212.9832809999998</v>
      </c>
      <c r="L13" s="30">
        <f>SUM(L8:L12)</f>
        <v>-5799</v>
      </c>
    </row>
    <row r="14" spans="1:12" ht="9.75" hidden="1" customHeight="1" thickBot="1" x14ac:dyDescent="0.3">
      <c r="B14" s="29"/>
      <c r="C14" s="29"/>
      <c r="D14" s="33"/>
      <c r="E14" s="33"/>
      <c r="G14" s="33"/>
      <c r="H14" s="33"/>
      <c r="K14" s="33"/>
      <c r="L14" s="33"/>
    </row>
    <row r="15" spans="1:12" ht="9.75" customHeight="1" x14ac:dyDescent="0.25">
      <c r="B15" s="29" t="s">
        <v>60</v>
      </c>
      <c r="C15" s="29"/>
    </row>
    <row r="16" spans="1:12" ht="9.75" hidden="1" customHeight="1" x14ac:dyDescent="0.25">
      <c r="C16" s="8" t="s">
        <v>3</v>
      </c>
      <c r="D16" s="23">
        <v>0</v>
      </c>
      <c r="E16" s="23">
        <v>0</v>
      </c>
      <c r="G16" s="23">
        <v>1343</v>
      </c>
      <c r="H16" s="23">
        <v>-29</v>
      </c>
      <c r="K16" s="23">
        <f>G16+D16</f>
        <v>1343</v>
      </c>
      <c r="L16" s="23">
        <f>H16+E16</f>
        <v>-29</v>
      </c>
    </row>
    <row r="17" spans="2:12" ht="9.75" customHeight="1" x14ac:dyDescent="0.25">
      <c r="C17" s="8" t="s">
        <v>4</v>
      </c>
      <c r="D17" s="23">
        <v>0</v>
      </c>
      <c r="E17" s="23">
        <v>-4</v>
      </c>
      <c r="G17" s="23">
        <v>-4</v>
      </c>
      <c r="H17" s="23">
        <v>0</v>
      </c>
      <c r="K17" s="23">
        <f>G17+D17</f>
        <v>-4</v>
      </c>
      <c r="L17" s="23">
        <f t="shared" ref="L17:L28" si="0">H17+E17</f>
        <v>-4</v>
      </c>
    </row>
    <row r="18" spans="2:12" ht="9.75" hidden="1" customHeight="1" x14ac:dyDescent="0.25">
      <c r="C18" s="8" t="s">
        <v>5</v>
      </c>
      <c r="D18" s="23">
        <v>0</v>
      </c>
      <c r="E18" s="23">
        <v>0</v>
      </c>
      <c r="G18" s="23">
        <v>10</v>
      </c>
      <c r="H18" s="23">
        <v>-25</v>
      </c>
      <c r="K18" s="23">
        <f>G18+D18</f>
        <v>10</v>
      </c>
      <c r="L18" s="23">
        <f t="shared" si="0"/>
        <v>-25</v>
      </c>
    </row>
    <row r="19" spans="2:12" ht="9.75" customHeight="1" x14ac:dyDescent="0.25">
      <c r="C19" s="8" t="s">
        <v>6</v>
      </c>
      <c r="D19" s="23">
        <v>17</v>
      </c>
      <c r="E19" s="23">
        <v>-17</v>
      </c>
      <c r="G19" s="24">
        <v>-145</v>
      </c>
      <c r="H19" s="24">
        <v>0</v>
      </c>
      <c r="K19" s="23">
        <f>G19+D19</f>
        <v>-128</v>
      </c>
      <c r="L19" s="23">
        <f t="shared" si="0"/>
        <v>-17</v>
      </c>
    </row>
    <row r="20" spans="2:12" ht="9.75" hidden="1" customHeight="1" x14ac:dyDescent="0.25">
      <c r="C20" s="8" t="s">
        <v>79</v>
      </c>
      <c r="D20" s="23">
        <v>0</v>
      </c>
      <c r="E20" s="23">
        <v>0</v>
      </c>
      <c r="G20" s="23">
        <v>6</v>
      </c>
      <c r="H20" s="24">
        <v>-80</v>
      </c>
      <c r="K20" s="23">
        <f>G20+D20</f>
        <v>6</v>
      </c>
      <c r="L20" s="23">
        <f t="shared" si="0"/>
        <v>-80</v>
      </c>
    </row>
    <row r="21" spans="2:12" ht="9.75" hidden="1" customHeight="1" x14ac:dyDescent="0.25">
      <c r="B21" s="24"/>
      <c r="C21" s="8"/>
      <c r="D21" s="24"/>
      <c r="E21" s="24"/>
      <c r="G21" s="24"/>
      <c r="H21" s="24"/>
      <c r="K21" s="24"/>
      <c r="L21" s="23"/>
    </row>
    <row r="22" spans="2:12" ht="9.75" customHeight="1" x14ac:dyDescent="0.25">
      <c r="B22" s="29" t="s">
        <v>61</v>
      </c>
      <c r="C22" s="29"/>
      <c r="E22" s="29"/>
      <c r="G22" s="23"/>
      <c r="H22" s="29"/>
      <c r="L22" s="23"/>
    </row>
    <row r="23" spans="2:12" ht="9.75" customHeight="1" x14ac:dyDescent="0.25">
      <c r="C23" s="8" t="s">
        <v>15</v>
      </c>
      <c r="D23" s="23">
        <v>1</v>
      </c>
      <c r="E23" s="23">
        <v>39</v>
      </c>
      <c r="G23" s="23">
        <v>35</v>
      </c>
      <c r="H23" s="23">
        <v>2</v>
      </c>
      <c r="K23" s="23">
        <f t="shared" ref="K23:K28" si="1">G23+D23</f>
        <v>36</v>
      </c>
      <c r="L23" s="23">
        <f t="shared" si="0"/>
        <v>41</v>
      </c>
    </row>
    <row r="24" spans="2:12" ht="9.75" hidden="1" customHeight="1" x14ac:dyDescent="0.25">
      <c r="C24" s="8" t="s">
        <v>17</v>
      </c>
      <c r="D24" s="23">
        <v>0</v>
      </c>
      <c r="E24" s="23">
        <v>0</v>
      </c>
      <c r="G24" s="23">
        <v>-64</v>
      </c>
      <c r="H24" s="23">
        <v>206</v>
      </c>
      <c r="K24" s="23">
        <f t="shared" si="1"/>
        <v>-64</v>
      </c>
      <c r="L24" s="23">
        <f t="shared" si="0"/>
        <v>206</v>
      </c>
    </row>
    <row r="25" spans="2:12" ht="9.75" customHeight="1" x14ac:dyDescent="0.25">
      <c r="C25" s="8" t="s">
        <v>18</v>
      </c>
      <c r="D25" s="23">
        <v>3</v>
      </c>
      <c r="E25" s="23">
        <v>0</v>
      </c>
      <c r="G25" s="23">
        <v>718</v>
      </c>
      <c r="H25" s="23">
        <v>134</v>
      </c>
      <c r="K25" s="23">
        <f t="shared" si="1"/>
        <v>721</v>
      </c>
      <c r="L25" s="23">
        <v>133</v>
      </c>
    </row>
    <row r="26" spans="2:12" ht="9.75" hidden="1" customHeight="1" x14ac:dyDescent="0.25">
      <c r="C26" s="8" t="s">
        <v>19</v>
      </c>
      <c r="D26" s="23">
        <v>0</v>
      </c>
      <c r="E26" s="23">
        <v>0</v>
      </c>
      <c r="G26" s="23">
        <v>0</v>
      </c>
      <c r="H26" s="23">
        <v>0</v>
      </c>
      <c r="K26" s="23">
        <f t="shared" si="1"/>
        <v>0</v>
      </c>
      <c r="L26" s="23">
        <f t="shared" si="0"/>
        <v>0</v>
      </c>
    </row>
    <row r="27" spans="2:12" ht="9.75" hidden="1" customHeight="1" x14ac:dyDescent="0.25">
      <c r="C27" s="8" t="s">
        <v>20</v>
      </c>
      <c r="D27" s="23">
        <v>0</v>
      </c>
      <c r="E27" s="23">
        <v>0</v>
      </c>
      <c r="G27" s="23">
        <v>-16</v>
      </c>
      <c r="H27" s="23">
        <v>1</v>
      </c>
      <c r="K27" s="23">
        <f t="shared" si="1"/>
        <v>-16</v>
      </c>
      <c r="L27" s="23">
        <f t="shared" si="0"/>
        <v>1</v>
      </c>
    </row>
    <row r="28" spans="2:12" ht="9.75" customHeight="1" thickBot="1" x14ac:dyDescent="0.3">
      <c r="C28" s="8" t="s">
        <v>62</v>
      </c>
      <c r="D28" s="23">
        <v>412</v>
      </c>
      <c r="E28" s="23">
        <v>0</v>
      </c>
      <c r="G28" s="23">
        <v>0</v>
      </c>
      <c r="H28" s="23">
        <v>0</v>
      </c>
      <c r="K28" s="23">
        <f t="shared" si="1"/>
        <v>412</v>
      </c>
      <c r="L28" s="23">
        <f t="shared" si="0"/>
        <v>0</v>
      </c>
    </row>
    <row r="29" spans="2:12" ht="9.75" hidden="1" customHeight="1" thickBot="1" x14ac:dyDescent="0.3">
      <c r="B29" s="24"/>
      <c r="C29" s="8"/>
      <c r="D29" s="24"/>
      <c r="E29" s="24"/>
      <c r="G29" s="24"/>
      <c r="H29" s="24"/>
      <c r="K29" s="24"/>
      <c r="L29" s="24"/>
    </row>
    <row r="30" spans="2:12" ht="9.75" customHeight="1" thickBot="1" x14ac:dyDescent="0.3">
      <c r="B30" s="29" t="s">
        <v>63</v>
      </c>
      <c r="C30" s="29"/>
      <c r="D30" s="30">
        <f>SUM(D13:D29)</f>
        <v>278.0167220000003</v>
      </c>
      <c r="E30" s="30">
        <f>SUM(E13:E29)</f>
        <v>-119</v>
      </c>
      <c r="G30" s="30">
        <f>SUM(G13:G29)</f>
        <v>-2175</v>
      </c>
      <c r="H30" s="30">
        <f>SUM(H13:H29)</f>
        <v>-5453</v>
      </c>
      <c r="K30" s="30">
        <f>SUM(K13:K29)</f>
        <v>-1896.9832809999998</v>
      </c>
      <c r="L30" s="30">
        <f>SUM(L13:L29)</f>
        <v>-5573</v>
      </c>
    </row>
    <row r="31" spans="2:12" ht="9.75" hidden="1" customHeight="1" x14ac:dyDescent="0.25">
      <c r="B31" s="29"/>
      <c r="C31" s="29"/>
      <c r="D31" s="32"/>
      <c r="E31" s="32"/>
      <c r="G31" s="32"/>
      <c r="H31" s="32"/>
      <c r="K31" s="32"/>
      <c r="L31" s="32"/>
    </row>
    <row r="32" spans="2:12" ht="9.75" customHeight="1" x14ac:dyDescent="0.25">
      <c r="B32" s="29" t="s">
        <v>64</v>
      </c>
      <c r="C32" s="29"/>
    </row>
    <row r="33" spans="2:12" ht="9.75" customHeight="1" thickBot="1" x14ac:dyDescent="0.3">
      <c r="B33" s="29"/>
      <c r="C33" s="8" t="s">
        <v>125</v>
      </c>
      <c r="D33" s="23">
        <v>-10268</v>
      </c>
      <c r="K33" s="23">
        <f>G33+D33</f>
        <v>-10268</v>
      </c>
    </row>
    <row r="34" spans="2:12" ht="9.75" hidden="1" customHeight="1" x14ac:dyDescent="0.25">
      <c r="B34" s="19"/>
      <c r="C34" s="8" t="s">
        <v>65</v>
      </c>
      <c r="D34" s="23">
        <v>0</v>
      </c>
      <c r="E34" s="23">
        <v>0</v>
      </c>
      <c r="G34" s="23">
        <v>4</v>
      </c>
      <c r="H34" s="23">
        <v>0</v>
      </c>
      <c r="K34" s="23">
        <f>G34+D34</f>
        <v>4</v>
      </c>
      <c r="L34" s="23">
        <v>0</v>
      </c>
    </row>
    <row r="35" spans="2:12" ht="9.75" hidden="1" customHeight="1" x14ac:dyDescent="0.25">
      <c r="B35" s="19"/>
      <c r="C35" s="8" t="s">
        <v>66</v>
      </c>
      <c r="D35" s="23">
        <v>0</v>
      </c>
      <c r="E35" s="23">
        <v>0</v>
      </c>
      <c r="G35" s="23">
        <v>0</v>
      </c>
      <c r="H35" s="23">
        <v>-23</v>
      </c>
      <c r="K35" s="23">
        <v>0</v>
      </c>
      <c r="L35" s="23">
        <f>H35+E35</f>
        <v>-23</v>
      </c>
    </row>
    <row r="36" spans="2:12" ht="9.75" hidden="1" customHeight="1" thickBot="1" x14ac:dyDescent="0.3">
      <c r="B36" s="19"/>
      <c r="C36" s="8"/>
      <c r="D36" s="23"/>
      <c r="E36" s="23"/>
      <c r="G36" s="23"/>
      <c r="H36" s="23"/>
      <c r="K36" s="23"/>
      <c r="L36" s="23">
        <v>0</v>
      </c>
    </row>
    <row r="37" spans="2:12" ht="9.75" customHeight="1" thickBot="1" x14ac:dyDescent="0.3">
      <c r="B37" s="29" t="s">
        <v>67</v>
      </c>
      <c r="C37" s="29"/>
      <c r="D37" s="30">
        <f>SUM(D33:D36)</f>
        <v>-10268</v>
      </c>
      <c r="E37" s="30">
        <f>SUM(E34:E35)</f>
        <v>0</v>
      </c>
      <c r="G37" s="30">
        <f>SUM(G34:G35)</f>
        <v>4</v>
      </c>
      <c r="H37" s="30">
        <f>SUM(H34:H35)</f>
        <v>-23</v>
      </c>
      <c r="K37" s="30">
        <f>SUM(K33:K35)</f>
        <v>-10264</v>
      </c>
      <c r="L37" s="30">
        <f>SUM(L33:L35)</f>
        <v>-23</v>
      </c>
    </row>
    <row r="38" spans="2:12" ht="9.75" hidden="1" customHeight="1" x14ac:dyDescent="0.25">
      <c r="B38" s="29"/>
      <c r="C38" s="29"/>
      <c r="D38" s="32"/>
      <c r="E38" s="32"/>
      <c r="G38" s="32"/>
      <c r="H38" s="32"/>
      <c r="K38" s="32"/>
      <c r="L38" s="32"/>
    </row>
    <row r="39" spans="2:12" ht="9.75" customHeight="1" x14ac:dyDescent="0.25">
      <c r="B39" s="29" t="s">
        <v>68</v>
      </c>
      <c r="C39" s="29"/>
    </row>
    <row r="40" spans="2:12" ht="9.75" customHeight="1" x14ac:dyDescent="0.25">
      <c r="B40" s="19"/>
      <c r="C40" s="8" t="s">
        <v>69</v>
      </c>
      <c r="D40" s="23">
        <v>9925</v>
      </c>
      <c r="E40" s="23"/>
      <c r="G40" s="24"/>
      <c r="H40" s="23"/>
      <c r="K40" s="23">
        <f>G40+D40</f>
        <v>9925</v>
      </c>
      <c r="L40" s="23">
        <f>H40+E40</f>
        <v>0</v>
      </c>
    </row>
    <row r="41" spans="2:12" ht="9.75" customHeight="1" x14ac:dyDescent="0.25">
      <c r="B41" s="19"/>
      <c r="C41" s="8" t="s">
        <v>70</v>
      </c>
      <c r="D41" s="23">
        <v>2943</v>
      </c>
      <c r="E41" s="23">
        <v>5619</v>
      </c>
      <c r="G41" s="23"/>
      <c r="H41" s="24"/>
      <c r="K41" s="23">
        <f>G41+D41</f>
        <v>2943</v>
      </c>
      <c r="L41" s="23">
        <v>5620</v>
      </c>
    </row>
    <row r="42" spans="2:12" ht="9.75" hidden="1" customHeight="1" x14ac:dyDescent="0.25">
      <c r="B42" s="19"/>
      <c r="C42" s="8" t="s">
        <v>71</v>
      </c>
      <c r="D42" s="23">
        <v>0</v>
      </c>
      <c r="E42" s="23">
        <v>0</v>
      </c>
      <c r="G42" s="23">
        <v>-57</v>
      </c>
      <c r="H42" s="23">
        <v>57</v>
      </c>
      <c r="K42" s="23">
        <f>G42+D42</f>
        <v>-57</v>
      </c>
      <c r="L42" s="23">
        <f t="shared" ref="L42:L43" si="2">H42+E42</f>
        <v>57</v>
      </c>
    </row>
    <row r="43" spans="2:12" ht="9.75" customHeight="1" thickBot="1" x14ac:dyDescent="0.3">
      <c r="B43" s="26"/>
      <c r="C43" s="8" t="s">
        <v>78</v>
      </c>
      <c r="D43" s="23">
        <v>-2638</v>
      </c>
      <c r="E43" s="23">
        <v>-5380</v>
      </c>
      <c r="G43" s="23">
        <v>2636</v>
      </c>
      <c r="H43" s="23">
        <v>5380</v>
      </c>
      <c r="K43" s="23">
        <v>-2</v>
      </c>
      <c r="L43" s="23">
        <f t="shared" si="2"/>
        <v>0</v>
      </c>
    </row>
    <row r="44" spans="2:12" ht="9.75" hidden="1" customHeight="1" thickBot="1" x14ac:dyDescent="0.3">
      <c r="B44" s="26"/>
      <c r="C44" s="8" t="s">
        <v>127</v>
      </c>
      <c r="D44" s="23"/>
      <c r="E44" s="23"/>
      <c r="G44" s="23">
        <v>0</v>
      </c>
      <c r="H44" s="23"/>
      <c r="K44" s="23">
        <f>G44+D44</f>
        <v>0</v>
      </c>
      <c r="L44" s="23">
        <f>H44+E44</f>
        <v>0</v>
      </c>
    </row>
    <row r="45" spans="2:12" ht="9.75" customHeight="1" thickBot="1" x14ac:dyDescent="0.3">
      <c r="B45" s="29" t="s">
        <v>72</v>
      </c>
      <c r="C45" s="29"/>
      <c r="D45" s="30">
        <f>SUM(D40:D43)</f>
        <v>10230</v>
      </c>
      <c r="E45" s="30">
        <f>SUM(E40:E43)</f>
        <v>239</v>
      </c>
      <c r="G45" s="30">
        <f>SUM(G40:G44)</f>
        <v>2579</v>
      </c>
      <c r="H45" s="30">
        <f>SUM(H40:H43)</f>
        <v>5437</v>
      </c>
      <c r="K45" s="30">
        <f>SUM(K40:K44)</f>
        <v>12809</v>
      </c>
      <c r="L45" s="30">
        <f>SUM(L40:L44)</f>
        <v>5677</v>
      </c>
    </row>
    <row r="46" spans="2:12" ht="9.75" hidden="1" customHeight="1" thickBot="1" x14ac:dyDescent="0.3">
      <c r="B46" s="29"/>
      <c r="C46" s="29"/>
      <c r="D46" s="33"/>
      <c r="E46" s="33"/>
      <c r="G46" s="33"/>
      <c r="H46" s="33"/>
      <c r="K46" s="33"/>
      <c r="L46" s="33"/>
    </row>
    <row r="47" spans="2:12" ht="9.75" customHeight="1" thickBot="1" x14ac:dyDescent="0.3">
      <c r="B47" s="29" t="s">
        <v>73</v>
      </c>
      <c r="C47" s="29"/>
      <c r="D47" s="31">
        <f>D45+D37+D30</f>
        <v>240.0167220000003</v>
      </c>
      <c r="E47" s="31">
        <f>E45+E37+E30</f>
        <v>120</v>
      </c>
      <c r="G47" s="31">
        <f>G45+G37+G30</f>
        <v>408</v>
      </c>
      <c r="H47" s="31">
        <f>H45+H37+H30</f>
        <v>-39</v>
      </c>
      <c r="K47" s="31">
        <f>K45+K37+K30</f>
        <v>648.01671900000019</v>
      </c>
      <c r="L47" s="31">
        <f>L45+L37+L30</f>
        <v>81</v>
      </c>
    </row>
    <row r="48" spans="2:12" ht="9.75" hidden="1" customHeight="1" thickBot="1" x14ac:dyDescent="0.3">
      <c r="B48" s="29"/>
      <c r="C48" s="29"/>
      <c r="D48" s="33"/>
      <c r="E48" s="33"/>
      <c r="G48" s="33"/>
      <c r="H48" s="33"/>
      <c r="K48" s="33"/>
      <c r="L48" s="33"/>
    </row>
    <row r="49" spans="2:12" ht="9.75" customHeight="1" thickBot="1" x14ac:dyDescent="0.3">
      <c r="B49" s="29" t="s">
        <v>74</v>
      </c>
      <c r="C49" s="29"/>
      <c r="D49" s="31">
        <v>742</v>
      </c>
      <c r="E49" s="31">
        <v>622</v>
      </c>
      <c r="G49" s="31">
        <v>12</v>
      </c>
      <c r="H49" s="31">
        <v>51</v>
      </c>
      <c r="K49" s="31">
        <f>D49+G49</f>
        <v>754</v>
      </c>
      <c r="L49" s="31">
        <f>H49+E49</f>
        <v>673</v>
      </c>
    </row>
    <row r="50" spans="2:12" ht="9.75" hidden="1" customHeight="1" thickBot="1" x14ac:dyDescent="0.3">
      <c r="B50" s="29"/>
      <c r="C50" s="29"/>
      <c r="D50" s="33"/>
      <c r="E50" s="33"/>
      <c r="G50" s="33"/>
      <c r="H50" s="33"/>
      <c r="K50" s="33"/>
      <c r="L50" s="33"/>
    </row>
    <row r="51" spans="2:12" ht="9.75" customHeight="1" x14ac:dyDescent="0.25">
      <c r="B51" s="29" t="s">
        <v>75</v>
      </c>
      <c r="C51" s="29"/>
      <c r="D51" s="22">
        <v>982</v>
      </c>
      <c r="E51" s="22">
        <v>742</v>
      </c>
      <c r="G51" s="22">
        <v>420</v>
      </c>
      <c r="H51" s="22">
        <v>12</v>
      </c>
      <c r="K51" s="22">
        <f>D51+G51</f>
        <v>1402</v>
      </c>
      <c r="L51" s="116">
        <f>H51+E51</f>
        <v>754</v>
      </c>
    </row>
    <row r="52" spans="2:12" ht="9.75" customHeight="1" x14ac:dyDescent="0.25"/>
    <row r="53" spans="2:12" hidden="1" x14ac:dyDescent="0.25">
      <c r="D53" s="114">
        <f>D51-D49</f>
        <v>240</v>
      </c>
      <c r="E53" s="114">
        <f>E51-E49</f>
        <v>120</v>
      </c>
      <c r="F53" s="115"/>
      <c r="G53" s="114">
        <f>G51-G49</f>
        <v>408</v>
      </c>
      <c r="H53" s="114">
        <f>H51-H49</f>
        <v>-39</v>
      </c>
      <c r="I53" s="115"/>
      <c r="J53" s="115"/>
      <c r="K53" s="114">
        <f>K51-K49</f>
        <v>648</v>
      </c>
      <c r="L53" s="114">
        <f>L51-L49</f>
        <v>81</v>
      </c>
    </row>
    <row r="54" spans="2:12" hidden="1" x14ac:dyDescent="0.25">
      <c r="D54" s="6"/>
      <c r="E54" s="6"/>
      <c r="G54" s="6"/>
      <c r="H54" s="6"/>
      <c r="K54" s="6"/>
      <c r="L54" s="6"/>
    </row>
    <row r="55" spans="2:12" hidden="1" x14ac:dyDescent="0.25">
      <c r="D55" s="6">
        <f t="shared" ref="D55:E55" si="3">D53-D47</f>
        <v>-1.6722000000299886E-2</v>
      </c>
      <c r="E55" s="6">
        <f t="shared" si="3"/>
        <v>0</v>
      </c>
      <c r="G55" s="6">
        <f>G53-G47</f>
        <v>0</v>
      </c>
      <c r="H55" s="6">
        <f>H53-H47</f>
        <v>0</v>
      </c>
      <c r="K55" s="6">
        <f t="shared" ref="K55:L55" si="4">K53-K47</f>
        <v>-1.6719000000193773E-2</v>
      </c>
      <c r="L55" s="6">
        <f t="shared" si="4"/>
        <v>0</v>
      </c>
    </row>
    <row r="56" spans="2:12" x14ac:dyDescent="0.25">
      <c r="D56" s="6"/>
      <c r="E56" s="6"/>
    </row>
  </sheetData>
  <mergeCells count="3">
    <mergeCell ref="D4:E4"/>
    <mergeCell ref="G4:H4"/>
    <mergeCell ref="K4:L4"/>
  </mergeCells>
  <pageMargins left="0.511811024" right="0.511811024" top="0.78740157499999996" bottom="0.78740157499999996" header="0.31496062000000002" footer="0.31496062000000002"/>
  <pageSetup paperSize="9" scale="9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0E2A6-58D3-4FCB-8260-FD673631BABA}">
  <sheetPr>
    <pageSetUpPr fitToPage="1"/>
  </sheetPr>
  <dimension ref="A1:L23"/>
  <sheetViews>
    <sheetView tabSelected="1" workbookViewId="0">
      <selection activeCell="B26" sqref="B26"/>
    </sheetView>
  </sheetViews>
  <sheetFormatPr defaultRowHeight="15" x14ac:dyDescent="0.25"/>
  <cols>
    <col min="2" max="2" width="23" bestFit="1" customWidth="1"/>
    <col min="3" max="9" width="13.42578125" customWidth="1"/>
    <col min="11" max="11" width="13.28515625" bestFit="1" customWidth="1"/>
  </cols>
  <sheetData>
    <row r="1" spans="1:12" s="135" customFormat="1" ht="12" x14ac:dyDescent="0.2">
      <c r="A1" s="133" t="s">
        <v>136</v>
      </c>
      <c r="B1" s="134"/>
      <c r="C1" s="133"/>
      <c r="D1" s="133"/>
      <c r="E1" s="133"/>
      <c r="G1" s="133"/>
      <c r="H1" s="133"/>
      <c r="I1" s="133"/>
    </row>
    <row r="2" spans="1:12" s="135" customFormat="1" ht="12" x14ac:dyDescent="0.2">
      <c r="A2" s="133" t="s">
        <v>137</v>
      </c>
      <c r="B2" s="134"/>
      <c r="C2" s="134"/>
      <c r="D2" s="134"/>
      <c r="E2" s="134"/>
      <c r="G2" s="134"/>
      <c r="H2" s="134"/>
      <c r="I2" s="134"/>
    </row>
    <row r="3" spans="1:12" s="135" customFormat="1" ht="12" x14ac:dyDescent="0.2">
      <c r="A3" s="133" t="s">
        <v>138</v>
      </c>
      <c r="B3" s="134"/>
      <c r="C3" s="133"/>
      <c r="D3" s="133"/>
      <c r="E3" s="133"/>
      <c r="G3" s="133"/>
      <c r="H3" s="133"/>
      <c r="I3" s="133"/>
    </row>
    <row r="4" spans="1:12" x14ac:dyDescent="0.25">
      <c r="C4" s="132" t="s">
        <v>50</v>
      </c>
      <c r="D4" s="132"/>
    </row>
    <row r="5" spans="1:12" ht="23.25" thickBot="1" x14ac:dyDescent="0.3">
      <c r="B5" s="38" t="s">
        <v>49</v>
      </c>
      <c r="C5" s="39" t="s">
        <v>97</v>
      </c>
      <c r="D5" s="39" t="s">
        <v>96</v>
      </c>
      <c r="E5" s="39" t="s">
        <v>94</v>
      </c>
      <c r="F5" s="39" t="s">
        <v>51</v>
      </c>
      <c r="G5" s="39" t="s">
        <v>52</v>
      </c>
      <c r="H5" s="39" t="s">
        <v>53</v>
      </c>
      <c r="I5" s="39" t="s">
        <v>54</v>
      </c>
    </row>
    <row r="6" spans="1:12" ht="11.25" customHeight="1" x14ac:dyDescent="0.25">
      <c r="F6" s="40"/>
      <c r="G6" s="40"/>
      <c r="H6" s="8"/>
    </row>
    <row r="7" spans="1:12" ht="11.25" hidden="1" customHeight="1" x14ac:dyDescent="0.25">
      <c r="B7" s="1" t="s">
        <v>56</v>
      </c>
      <c r="C7" s="41">
        <v>4412</v>
      </c>
      <c r="D7" s="41"/>
      <c r="E7" s="41">
        <v>605</v>
      </c>
      <c r="F7" s="41">
        <v>-2757</v>
      </c>
      <c r="G7" s="41">
        <v>-2751</v>
      </c>
      <c r="H7" s="32">
        <v>-6</v>
      </c>
      <c r="I7" s="22">
        <f>C7+E7+F7</f>
        <v>2260</v>
      </c>
    </row>
    <row r="8" spans="1:12" ht="11.25" hidden="1" customHeight="1" x14ac:dyDescent="0.25">
      <c r="B8" s="1"/>
      <c r="C8" s="13"/>
      <c r="D8" s="13"/>
      <c r="E8" s="13"/>
      <c r="F8" s="48"/>
      <c r="G8" s="48"/>
      <c r="H8" s="29"/>
      <c r="I8" s="13"/>
    </row>
    <row r="9" spans="1:12" ht="11.25" hidden="1" customHeight="1" x14ac:dyDescent="0.25">
      <c r="B9" s="1" t="s">
        <v>95</v>
      </c>
      <c r="C9" s="13">
        <v>5006</v>
      </c>
      <c r="D9" s="13">
        <v>-581</v>
      </c>
      <c r="E9" s="13"/>
      <c r="F9" s="48"/>
      <c r="G9" s="48"/>
      <c r="H9" s="29"/>
      <c r="I9" s="13">
        <f>C9+D9</f>
        <v>4425</v>
      </c>
    </row>
    <row r="10" spans="1:12" ht="11.25" hidden="1" customHeight="1" x14ac:dyDescent="0.25">
      <c r="B10" s="1"/>
      <c r="C10" s="13"/>
      <c r="D10" s="13"/>
      <c r="E10" s="13"/>
      <c r="F10" s="48"/>
      <c r="G10" s="48"/>
      <c r="H10" s="29"/>
      <c r="I10" s="13"/>
    </row>
    <row r="11" spans="1:12" ht="11.25" hidden="1" customHeight="1" x14ac:dyDescent="0.25">
      <c r="B11" s="8" t="s">
        <v>55</v>
      </c>
      <c r="C11" s="47" t="s">
        <v>7</v>
      </c>
      <c r="D11" s="47"/>
      <c r="E11" s="47"/>
      <c r="F11" s="43">
        <v>-2688</v>
      </c>
      <c r="G11" s="43">
        <v>-2685</v>
      </c>
      <c r="H11" s="43">
        <v>-3</v>
      </c>
      <c r="I11" s="7">
        <f>F11</f>
        <v>-2688</v>
      </c>
    </row>
    <row r="12" spans="1:12" ht="11.25" hidden="1" customHeight="1" thickBot="1" x14ac:dyDescent="0.3">
      <c r="F12" s="40"/>
      <c r="G12" s="42"/>
      <c r="H12" s="8"/>
    </row>
    <row r="13" spans="1:12" ht="11.25" customHeight="1" x14ac:dyDescent="0.25">
      <c r="B13" s="1" t="s">
        <v>77</v>
      </c>
      <c r="C13" s="61">
        <f>SUM(C7:C12)</f>
        <v>9418</v>
      </c>
      <c r="D13" s="61">
        <f>D9</f>
        <v>-581</v>
      </c>
      <c r="E13" s="61">
        <v>605</v>
      </c>
      <c r="F13" s="61">
        <f t="shared" ref="F13" si="0">SUM(F7:F12)</f>
        <v>-5445</v>
      </c>
      <c r="G13" s="61">
        <v>-5436</v>
      </c>
      <c r="H13" s="61">
        <v>-9</v>
      </c>
      <c r="I13" s="61">
        <f>SUM(I7:I12)</f>
        <v>3997</v>
      </c>
    </row>
    <row r="14" spans="1:12" ht="11.25" hidden="1" customHeight="1" x14ac:dyDescent="0.25">
      <c r="B14" s="1"/>
      <c r="C14" s="27"/>
      <c r="D14" s="27"/>
      <c r="E14" s="27"/>
      <c r="F14" s="48"/>
      <c r="G14" s="48"/>
      <c r="H14" s="29"/>
      <c r="I14" s="27"/>
    </row>
    <row r="15" spans="1:12" ht="11.25" customHeight="1" thickBot="1" x14ac:dyDescent="0.3">
      <c r="B15" s="8" t="s">
        <v>55</v>
      </c>
      <c r="C15" s="43">
        <v>5039</v>
      </c>
      <c r="D15" s="43">
        <v>581</v>
      </c>
      <c r="E15" s="47"/>
      <c r="F15" s="43">
        <v>-5970</v>
      </c>
      <c r="G15" s="43">
        <v>-5970</v>
      </c>
      <c r="H15" s="43">
        <v>0</v>
      </c>
      <c r="I15" s="7">
        <f>F15</f>
        <v>-5970</v>
      </c>
      <c r="K15" s="50"/>
      <c r="L15" s="6"/>
    </row>
    <row r="16" spans="1:12" ht="11.25" hidden="1" customHeight="1" thickBot="1" x14ac:dyDescent="0.3">
      <c r="C16" s="12"/>
      <c r="D16" s="12"/>
      <c r="E16" s="12"/>
      <c r="F16" s="44"/>
      <c r="G16" s="45"/>
      <c r="H16" s="46"/>
      <c r="I16" s="12"/>
    </row>
    <row r="17" spans="2:9" ht="11.25" customHeight="1" x14ac:dyDescent="0.25">
      <c r="B17" s="1" t="s">
        <v>76</v>
      </c>
      <c r="C17" s="49">
        <f>SUM(C13:C16)</f>
        <v>14457</v>
      </c>
      <c r="D17" s="49">
        <f>D13+D15</f>
        <v>0</v>
      </c>
      <c r="E17" s="49">
        <f>E13</f>
        <v>605</v>
      </c>
      <c r="F17" s="49">
        <f>SUM(F13:F16)</f>
        <v>-11415</v>
      </c>
      <c r="G17" s="49">
        <f>SUM(G13:G16)</f>
        <v>-11406</v>
      </c>
      <c r="H17" s="49">
        <f>SUM(H13:H16)</f>
        <v>-9</v>
      </c>
      <c r="I17" s="49">
        <f>C17+F17+E17+D17</f>
        <v>3647</v>
      </c>
    </row>
    <row r="18" spans="2:9" ht="11.25" hidden="1" customHeight="1" x14ac:dyDescent="0.25"/>
    <row r="19" spans="2:9" ht="11.25" customHeight="1" x14ac:dyDescent="0.25">
      <c r="B19" s="1" t="s">
        <v>95</v>
      </c>
      <c r="C19" s="13">
        <f>9925+2943</f>
        <v>12868</v>
      </c>
      <c r="D19" s="13">
        <v>0</v>
      </c>
      <c r="E19" s="13">
        <v>0</v>
      </c>
      <c r="F19" s="29">
        <v>0</v>
      </c>
      <c r="G19" s="13">
        <v>0</v>
      </c>
      <c r="H19" s="29">
        <v>0</v>
      </c>
      <c r="I19" s="13">
        <f>C19+D19</f>
        <v>12868</v>
      </c>
    </row>
    <row r="20" spans="2:9" ht="11.25" hidden="1" customHeight="1" x14ac:dyDescent="0.25">
      <c r="B20" s="1"/>
      <c r="C20" s="13"/>
      <c r="D20" s="13"/>
      <c r="E20" s="13"/>
      <c r="F20" s="48"/>
      <c r="G20" s="48"/>
      <c r="H20" s="29"/>
      <c r="I20" s="13"/>
    </row>
    <row r="21" spans="2:9" ht="11.25" customHeight="1" thickBot="1" x14ac:dyDescent="0.3">
      <c r="B21" s="8" t="s">
        <v>55</v>
      </c>
      <c r="C21" s="43"/>
      <c r="D21" s="43"/>
      <c r="E21" s="47"/>
      <c r="F21" s="48">
        <v>-5574</v>
      </c>
      <c r="G21" s="48">
        <v>-4287</v>
      </c>
      <c r="H21" s="43"/>
      <c r="I21" s="13">
        <f>F21</f>
        <v>-5574</v>
      </c>
    </row>
    <row r="22" spans="2:9" ht="11.25" hidden="1" customHeight="1" thickBot="1" x14ac:dyDescent="0.3">
      <c r="C22" s="12"/>
      <c r="D22" s="12"/>
      <c r="E22" s="12"/>
      <c r="F22" s="44"/>
      <c r="G22" s="45"/>
      <c r="H22" s="46"/>
      <c r="I22" s="12"/>
    </row>
    <row r="23" spans="2:9" ht="11.25" customHeight="1" x14ac:dyDescent="0.25">
      <c r="B23" s="1" t="s">
        <v>124</v>
      </c>
      <c r="C23" s="49">
        <f>SUM(C17:C22)</f>
        <v>27325</v>
      </c>
      <c r="D23" s="49">
        <f>D17+D21</f>
        <v>0</v>
      </c>
      <c r="E23" s="49">
        <f>E17</f>
        <v>605</v>
      </c>
      <c r="F23" s="49">
        <f>SUM(F17:F22)</f>
        <v>-16989</v>
      </c>
      <c r="G23" s="49">
        <f>SUM(G17:G22)</f>
        <v>-15693</v>
      </c>
      <c r="H23" s="49">
        <f>SUM(H17:H22)</f>
        <v>-9</v>
      </c>
      <c r="I23" s="49">
        <f>C23+F23+E23+D23</f>
        <v>10941</v>
      </c>
    </row>
  </sheetData>
  <mergeCells count="1">
    <mergeCell ref="C4:D4"/>
  </mergeCells>
  <pageMargins left="0.511811024" right="0.511811024" top="0.78740157499999996" bottom="0.78740157499999996" header="0.31496062000000002" footer="0.31496062000000002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Balanço</vt:lpstr>
      <vt:lpstr>Balanço </vt:lpstr>
      <vt:lpstr>Planilha8</vt:lpstr>
      <vt:lpstr>Planilha5</vt:lpstr>
      <vt:lpstr>Planilha1</vt:lpstr>
      <vt:lpstr>DRE</vt:lpstr>
      <vt:lpstr>Fluxo</vt:lpstr>
      <vt:lpstr>DMPL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Luana Furquim Groppo</dc:creator>
  <cp:lastModifiedBy>Nicola Marano</cp:lastModifiedBy>
  <cp:lastPrinted>2021-05-10T19:04:37Z</cp:lastPrinted>
  <dcterms:created xsi:type="dcterms:W3CDTF">2020-06-21T22:00:07Z</dcterms:created>
  <dcterms:modified xsi:type="dcterms:W3CDTF">2022-06-09T19:24:54Z</dcterms:modified>
</cp:coreProperties>
</file>